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opbox\UNSA\Seminario de Informatica Sede Sur 2020\"/>
    </mc:Choice>
  </mc:AlternateContent>
  <xr:revisionPtr revIDLastSave="0" documentId="13_ncr:1_{6CA68BD5-D7C7-429C-9344-D3D5BBFECAC5}" xr6:coauthVersionLast="45" xr6:coauthVersionMax="45" xr10:uidLastSave="{00000000-0000-0000-0000-000000000000}"/>
  <bookViews>
    <workbookView xWindow="20370" yWindow="-120" windowWidth="20640" windowHeight="11160" tabRatio="864" xr2:uid="{00000000-000D-0000-FFFF-FFFF00000000}"/>
  </bookViews>
  <sheets>
    <sheet name="Introduccion" sheetId="2" r:id="rId1"/>
    <sheet name="Buscar_Objetivo" sheetId="13" r:id="rId2"/>
    <sheet name="PAGO" sheetId="10" r:id="rId3"/>
    <sheet name="PAGOPRIN" sheetId="11" r:id="rId4"/>
    <sheet name="PAGOINT" sheetId="12" r:id="rId5"/>
    <sheet name="VA" sheetId="4" r:id="rId6"/>
    <sheet name="VNA" sheetId="5" r:id="rId7"/>
    <sheet name="VNA.NO.PER" sheetId="6" r:id="rId8"/>
    <sheet name="TIR" sheetId="8" r:id="rId9"/>
    <sheet name="TIR.NO.PER" sheetId="9" r:id="rId10"/>
    <sheet name="Ejercicio1" sheetId="7" r:id="rId11"/>
    <sheet name="Ejercicio2" sheetId="1" r:id="rId12"/>
    <sheet name="Ejercicio3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0" l="1"/>
  <c r="E18" i="10" l="1"/>
  <c r="C30" i="1" l="1"/>
  <c r="B22" i="1"/>
  <c r="B23" i="1" s="1"/>
  <c r="C25" i="1"/>
  <c r="E28" i="1" l="1"/>
  <c r="E27" i="1"/>
  <c r="E26" i="1"/>
  <c r="E25" i="1"/>
  <c r="D25" i="1" s="1"/>
  <c r="N20" i="1"/>
  <c r="H19" i="1"/>
  <c r="N19" i="1" s="1"/>
  <c r="H18" i="1"/>
  <c r="N23" i="1" l="1"/>
  <c r="J36" i="1"/>
  <c r="I36" i="1"/>
  <c r="I27" i="1"/>
  <c r="J30" i="1"/>
  <c r="I28" i="1"/>
  <c r="I25" i="1"/>
  <c r="I29" i="1"/>
  <c r="I30" i="1"/>
  <c r="I26" i="1"/>
  <c r="H23" i="1"/>
  <c r="N18" i="1"/>
  <c r="O25" i="1" l="1"/>
  <c r="O36" i="1"/>
  <c r="H22" i="1"/>
  <c r="K30" i="1"/>
  <c r="O26" i="1"/>
  <c r="B19" i="14"/>
  <c r="C56" i="14" s="1"/>
  <c r="D56" i="14" s="1"/>
  <c r="D26" i="14" l="1"/>
  <c r="F27" i="14"/>
  <c r="B47" i="14"/>
  <c r="E87" i="14" s="1"/>
  <c r="B46" i="14"/>
  <c r="C27" i="14" s="1"/>
  <c r="D27" i="14" s="1"/>
  <c r="C31" i="7"/>
  <c r="C29" i="7"/>
  <c r="C26" i="7"/>
  <c r="C34" i="7" s="1"/>
  <c r="D25" i="7"/>
  <c r="D29" i="7" s="1"/>
  <c r="E27" i="14" l="1"/>
  <c r="E25" i="7"/>
  <c r="E26" i="7" s="1"/>
  <c r="C27" i="7"/>
  <c r="D26" i="7"/>
  <c r="G27" i="14"/>
  <c r="C28" i="14" s="1"/>
  <c r="D28" i="14" s="1"/>
  <c r="E56" i="14"/>
  <c r="F56" i="14" s="1"/>
  <c r="G56" i="14" s="1"/>
  <c r="H56" i="14" s="1"/>
  <c r="F66" i="14"/>
  <c r="B48" i="14"/>
  <c r="C66" i="14" s="1"/>
  <c r="B56" i="14"/>
  <c r="B57" i="14" s="1"/>
  <c r="B27" i="13"/>
  <c r="C27" i="13" s="1"/>
  <c r="F67" i="14" l="1"/>
  <c r="F68" i="14" s="1"/>
  <c r="D65" i="14"/>
  <c r="D66" i="14" s="1"/>
  <c r="E66" i="14" s="1"/>
  <c r="F28" i="14"/>
  <c r="E28" i="14" s="1"/>
  <c r="E16" i="12"/>
  <c r="E16" i="11"/>
  <c r="G66" i="14" l="1"/>
  <c r="C67" i="14" s="1"/>
  <c r="D67" i="14" s="1"/>
  <c r="G28" i="14"/>
  <c r="C29" i="14" s="1"/>
  <c r="D29" i="14" s="1"/>
  <c r="F29" i="14"/>
  <c r="D27" i="13"/>
  <c r="B28" i="13" s="1"/>
  <c r="C28" i="13" s="1"/>
  <c r="D30" i="7"/>
  <c r="E30" i="7" s="1"/>
  <c r="F30" i="7" s="1"/>
  <c r="G30" i="7" s="1"/>
  <c r="H30" i="7" s="1"/>
  <c r="E67" i="14" l="1"/>
  <c r="G67" i="14" s="1"/>
  <c r="E29" i="14"/>
  <c r="G29" i="14" s="1"/>
  <c r="C30" i="14" s="1"/>
  <c r="D30" i="14" s="1"/>
  <c r="F69" i="14"/>
  <c r="F30" i="14"/>
  <c r="C33" i="7"/>
  <c r="C35" i="7" s="1"/>
  <c r="D31" i="7"/>
  <c r="D28" i="13"/>
  <c r="B29" i="13" s="1"/>
  <c r="C29" i="13" s="1"/>
  <c r="D29" i="13" s="1"/>
  <c r="B30" i="13" s="1"/>
  <c r="C30" i="13" s="1"/>
  <c r="D30" i="13" s="1"/>
  <c r="B31" i="13" s="1"/>
  <c r="E29" i="7"/>
  <c r="E27" i="7"/>
  <c r="E31" i="7"/>
  <c r="F25" i="7"/>
  <c r="F31" i="7" s="1"/>
  <c r="D27" i="7"/>
  <c r="D33" i="7" s="1"/>
  <c r="C32" i="9"/>
  <c r="E32" i="9" s="1"/>
  <c r="C31" i="9"/>
  <c r="E31" i="9" s="1"/>
  <c r="C30" i="9"/>
  <c r="E30" i="9" s="1"/>
  <c r="C29" i="9"/>
  <c r="E29" i="9" s="1"/>
  <c r="C28" i="9"/>
  <c r="E28" i="9" s="1"/>
  <c r="C27" i="9"/>
  <c r="E27" i="9" s="1"/>
  <c r="C26" i="9"/>
  <c r="E26" i="9" s="1"/>
  <c r="E16" i="9"/>
  <c r="D32" i="8"/>
  <c r="D31" i="8"/>
  <c r="D30" i="8"/>
  <c r="D29" i="8"/>
  <c r="D28" i="8"/>
  <c r="D27" i="8"/>
  <c r="D26" i="8"/>
  <c r="E16" i="8"/>
  <c r="C32" i="6"/>
  <c r="E32" i="6" s="1"/>
  <c r="C31" i="6"/>
  <c r="E31" i="6" s="1"/>
  <c r="C30" i="6"/>
  <c r="E30" i="6" s="1"/>
  <c r="E29" i="6"/>
  <c r="C29" i="6"/>
  <c r="C28" i="6"/>
  <c r="E28" i="6" s="1"/>
  <c r="C27" i="6"/>
  <c r="E27" i="6" s="1"/>
  <c r="C26" i="6"/>
  <c r="E26" i="6" s="1"/>
  <c r="E17" i="6"/>
  <c r="D32" i="5"/>
  <c r="D31" i="5"/>
  <c r="D30" i="5"/>
  <c r="D29" i="5"/>
  <c r="D28" i="5"/>
  <c r="D27" i="5"/>
  <c r="D26" i="5"/>
  <c r="E17" i="5"/>
  <c r="D32" i="4"/>
  <c r="D31" i="4"/>
  <c r="D30" i="4"/>
  <c r="D29" i="4"/>
  <c r="D28" i="4"/>
  <c r="D27" i="4"/>
  <c r="D26" i="4"/>
  <c r="E17" i="4"/>
  <c r="C36" i="1"/>
  <c r="C35" i="1"/>
  <c r="C34" i="1"/>
  <c r="C33" i="1"/>
  <c r="C32" i="1"/>
  <c r="C31" i="1"/>
  <c r="C29" i="1"/>
  <c r="C28" i="1"/>
  <c r="C27" i="1"/>
  <c r="C26" i="1"/>
  <c r="C37" i="1" l="1"/>
  <c r="E33" i="7"/>
  <c r="E35" i="7" s="1"/>
  <c r="C68" i="14"/>
  <c r="F70" i="14"/>
  <c r="F31" i="14"/>
  <c r="C31" i="13"/>
  <c r="D31" i="13" s="1"/>
  <c r="B32" i="13" s="1"/>
  <c r="C32" i="13" s="1"/>
  <c r="D32" i="13" s="1"/>
  <c r="B33" i="13" s="1"/>
  <c r="D33" i="8"/>
  <c r="G25" i="7"/>
  <c r="F29" i="7"/>
  <c r="F26" i="7"/>
  <c r="F27" i="7" s="1"/>
  <c r="D33" i="4"/>
  <c r="D33" i="5"/>
  <c r="D35" i="7"/>
  <c r="E33" i="9"/>
  <c r="E33" i="6"/>
  <c r="F33" i="7" l="1"/>
  <c r="F35" i="7" s="1"/>
  <c r="D68" i="14"/>
  <c r="E30" i="14"/>
  <c r="G30" i="14" s="1"/>
  <c r="C31" i="14" s="1"/>
  <c r="D31" i="14" s="1"/>
  <c r="F71" i="14"/>
  <c r="F32" i="14"/>
  <c r="C33" i="13"/>
  <c r="D33" i="13" s="1"/>
  <c r="B34" i="13" s="1"/>
  <c r="H25" i="7"/>
  <c r="G31" i="7"/>
  <c r="G29" i="7"/>
  <c r="G26" i="7"/>
  <c r="G27" i="7" s="1"/>
  <c r="N25" i="1"/>
  <c r="P25" i="1" s="1"/>
  <c r="Q25" i="1" s="1"/>
  <c r="J35" i="1"/>
  <c r="J34" i="1"/>
  <c r="J33" i="1"/>
  <c r="J32" i="1"/>
  <c r="J31" i="1"/>
  <c r="J29" i="1"/>
  <c r="J28" i="1"/>
  <c r="J27" i="1"/>
  <c r="J26" i="1"/>
  <c r="J25" i="1"/>
  <c r="H36" i="1"/>
  <c r="I35" i="1"/>
  <c r="I34" i="1"/>
  <c r="I33" i="1"/>
  <c r="I32" i="1"/>
  <c r="I31" i="1"/>
  <c r="B36" i="1"/>
  <c r="H26" i="1" l="1"/>
  <c r="H29" i="1"/>
  <c r="H28" i="1"/>
  <c r="H27" i="1"/>
  <c r="H30" i="1"/>
  <c r="H25" i="1"/>
  <c r="I37" i="1"/>
  <c r="J37" i="1"/>
  <c r="O29" i="1"/>
  <c r="E68" i="14"/>
  <c r="E31" i="14"/>
  <c r="G31" i="14" s="1"/>
  <c r="C32" i="14" s="1"/>
  <c r="C34" i="13"/>
  <c r="D34" i="13" s="1"/>
  <c r="B35" i="13" s="1"/>
  <c r="H29" i="7"/>
  <c r="H26" i="7"/>
  <c r="H27" i="7" s="1"/>
  <c r="H31" i="7"/>
  <c r="G33" i="7"/>
  <c r="G35" i="7" s="1"/>
  <c r="K35" i="1"/>
  <c r="N26" i="1"/>
  <c r="O30" i="1"/>
  <c r="O33" i="1"/>
  <c r="O34" i="1"/>
  <c r="B33" i="1"/>
  <c r="B27" i="1"/>
  <c r="B31" i="1"/>
  <c r="B35" i="1"/>
  <c r="H34" i="1"/>
  <c r="O27" i="1"/>
  <c r="O31" i="1"/>
  <c r="O35" i="1"/>
  <c r="B29" i="1"/>
  <c r="H32" i="1"/>
  <c r="O28" i="1"/>
  <c r="O32" i="1"/>
  <c r="B26" i="1"/>
  <c r="B28" i="1"/>
  <c r="B30" i="1"/>
  <c r="B32" i="1"/>
  <c r="B34" i="1"/>
  <c r="B25" i="1"/>
  <c r="H33" i="1"/>
  <c r="H35" i="1"/>
  <c r="E36" i="1"/>
  <c r="D36" i="1" s="1"/>
  <c r="E34" i="1"/>
  <c r="D34" i="1" s="1"/>
  <c r="E32" i="1"/>
  <c r="D32" i="1" s="1"/>
  <c r="E30" i="1"/>
  <c r="D30" i="1" s="1"/>
  <c r="D28" i="1"/>
  <c r="E35" i="1"/>
  <c r="D35" i="1" s="1"/>
  <c r="E33" i="1"/>
  <c r="D33" i="1" s="1"/>
  <c r="E31" i="1"/>
  <c r="D31" i="1" s="1"/>
  <c r="E29" i="1"/>
  <c r="D29" i="1" s="1"/>
  <c r="D27" i="1"/>
  <c r="H31" i="1"/>
  <c r="K26" i="1"/>
  <c r="K28" i="1"/>
  <c r="K32" i="1"/>
  <c r="K34" i="1"/>
  <c r="K36" i="1"/>
  <c r="K25" i="1"/>
  <c r="K27" i="1"/>
  <c r="K29" i="1"/>
  <c r="K31" i="1"/>
  <c r="K33" i="1"/>
  <c r="K37" i="1" l="1"/>
  <c r="D26" i="1"/>
  <c r="D37" i="1" s="1"/>
  <c r="E37" i="1"/>
  <c r="G68" i="14"/>
  <c r="C69" i="14" s="1"/>
  <c r="D32" i="14"/>
  <c r="D33" i="14" s="1"/>
  <c r="H33" i="7"/>
  <c r="H35" i="7" s="1"/>
  <c r="C37" i="7" s="1"/>
  <c r="C35" i="13"/>
  <c r="D35" i="13" s="1"/>
  <c r="B36" i="13" s="1"/>
  <c r="O37" i="1"/>
  <c r="N27" i="1"/>
  <c r="P26" i="1"/>
  <c r="D69" i="14" l="1"/>
  <c r="E69" i="14" s="1"/>
  <c r="G69" i="14" s="1"/>
  <c r="C70" i="14" s="1"/>
  <c r="D70" i="14" s="1"/>
  <c r="E70" i="14" s="1"/>
  <c r="D84" i="14"/>
  <c r="E32" i="14"/>
  <c r="G32" i="14" s="1"/>
  <c r="C36" i="13"/>
  <c r="D36" i="13" s="1"/>
  <c r="B37" i="13" s="1"/>
  <c r="Q26" i="1"/>
  <c r="N28" i="1"/>
  <c r="P27" i="1"/>
  <c r="Q27" i="1" s="1"/>
  <c r="G70" i="14" l="1"/>
  <c r="C71" i="14" s="1"/>
  <c r="C37" i="13"/>
  <c r="D37" i="13" s="1"/>
  <c r="B38" i="13" s="1"/>
  <c r="N29" i="1"/>
  <c r="P28" i="1"/>
  <c r="Q28" i="1" s="1"/>
  <c r="D71" i="14" l="1"/>
  <c r="C38" i="13"/>
  <c r="D38" i="13" s="1"/>
  <c r="N30" i="1"/>
  <c r="P29" i="1"/>
  <c r="Q29" i="1" s="1"/>
  <c r="D72" i="14" l="1"/>
  <c r="D82" i="14" s="1"/>
  <c r="D85" i="14" s="1"/>
  <c r="E71" i="14"/>
  <c r="G71" i="14" s="1"/>
  <c r="N31" i="1"/>
  <c r="P30" i="1"/>
  <c r="N32" i="1" l="1"/>
  <c r="P31" i="1"/>
  <c r="Q31" i="1" s="1"/>
  <c r="Q30" i="1"/>
  <c r="N33" i="1" l="1"/>
  <c r="P32" i="1"/>
  <c r="Q32" i="1" l="1"/>
  <c r="N34" i="1"/>
  <c r="P33" i="1"/>
  <c r="Q33" i="1" s="1"/>
  <c r="N35" i="1" l="1"/>
  <c r="N36" i="1" s="1"/>
  <c r="P36" i="1" s="1"/>
  <c r="P34" i="1"/>
  <c r="Q34" i="1" s="1"/>
  <c r="P35" i="1" l="1"/>
  <c r="Q35" i="1" s="1"/>
  <c r="Q36" i="1" l="1"/>
  <c r="Q37" i="1" s="1"/>
  <c r="N22" i="1" s="1"/>
  <c r="P37" i="1"/>
</calcChain>
</file>

<file path=xl/sharedStrings.xml><?xml version="1.0" encoding="utf-8"?>
<sst xmlns="http://schemas.openxmlformats.org/spreadsheetml/2006/main" count="419" uniqueCount="233">
  <si>
    <t>Comparación Sistemas de Amortización</t>
  </si>
  <si>
    <t>Interés</t>
  </si>
  <si>
    <t>Mensual Directo</t>
  </si>
  <si>
    <t>Cuota</t>
  </si>
  <si>
    <t>Saldo Capital</t>
  </si>
  <si>
    <t>Capital</t>
  </si>
  <si>
    <t>Total</t>
  </si>
  <si>
    <t>Nominal Anual</t>
  </si>
  <si>
    <t>Sistema de Amortización Francés</t>
  </si>
  <si>
    <t>Sistema de Amortización Alemán</t>
  </si>
  <si>
    <t>VA</t>
  </si>
  <si>
    <t>Calcula el Valor Actual de una serie de pagos iguales.</t>
  </si>
  <si>
    <t>VNA</t>
  </si>
  <si>
    <t>Calcula el Valor Actual de una serie periódica de pagos de importes variables.</t>
  </si>
  <si>
    <t>VNA.NO.PER</t>
  </si>
  <si>
    <t>Calcula el Valor Actual de una serie no periódica de pagos de importes variables.</t>
  </si>
  <si>
    <t>TIR</t>
  </si>
  <si>
    <t>Calcula la tasa interna de retorno correspondiente a un flujo de fondos irregular en los importes, pero regular en la duración de los periodos.</t>
  </si>
  <si>
    <t>TIR.NO.PER</t>
  </si>
  <si>
    <t>Calcula la tasa interna de retorno correspondiente a un flujo de fondos y periodos irregulares.</t>
  </si>
  <si>
    <t>PAGO</t>
  </si>
  <si>
    <t>Calcula el valor del pago o cuota necesario para amortizar un préstamo con el sistema francés.</t>
  </si>
  <si>
    <t>PAGOPRIN</t>
  </si>
  <si>
    <t>Calcula la amortización de capital para un periodo dado de un préstamo con el sistema francés.</t>
  </si>
  <si>
    <t>PAGOINT</t>
  </si>
  <si>
    <t>Calcula el interés para un periodo dado de un préstamo con el sistema francés.</t>
  </si>
  <si>
    <t>Sistema de Amortización con Interés Directo</t>
  </si>
  <si>
    <t>Capital:</t>
  </si>
  <si>
    <t>Interés:</t>
  </si>
  <si>
    <t>Tipo:</t>
  </si>
  <si>
    <t>Pago Total:</t>
  </si>
  <si>
    <t>Cuota Total:</t>
  </si>
  <si>
    <t>Función:</t>
  </si>
  <si>
    <t>Introducción</t>
  </si>
  <si>
    <t>Descripción de la Función:</t>
  </si>
  <si>
    <t>Sintaxis de la Función:</t>
  </si>
  <si>
    <t>VA(tasa;nper;pago;vf;tipo)</t>
  </si>
  <si>
    <t>Argumentos de la Función:</t>
  </si>
  <si>
    <t>tasa</t>
  </si>
  <si>
    <t>es la tasa de interés por periodo (obligatorio).</t>
  </si>
  <si>
    <t>nper</t>
  </si>
  <si>
    <t>es el número de periodos de pago (obligatorio).</t>
  </si>
  <si>
    <t>pago</t>
  </si>
  <si>
    <t>es el importe de pago por periodo. Deben ser iguales (obligatorio).</t>
  </si>
  <si>
    <t>vf:</t>
  </si>
  <si>
    <t>es el saldo en efectivo que se desea lograr después de efectuar el último pago. En un préstamo es 0 (Opcional, si se omite se asume el valor 0).</t>
  </si>
  <si>
    <t>tipo:</t>
  </si>
  <si>
    <t>0 cuando es interesese calcula al final de periodo y 1 cuando el interese se calcula al principio del periodo (Opcional, si se omite se asume el valor 0).</t>
  </si>
  <si>
    <t>Ejemplo:</t>
  </si>
  <si>
    <t>Periodo</t>
  </si>
  <si>
    <t>Importe</t>
  </si>
  <si>
    <t>Tasa</t>
  </si>
  <si>
    <t>Ejemplo con fórmulas:</t>
  </si>
  <si>
    <t>Calcula el Valor Actual de una serie de pagos y retiros periódicos de importe variable.</t>
  </si>
  <si>
    <t>VNA(tasa;importes)</t>
  </si>
  <si>
    <t>importes</t>
  </si>
  <si>
    <t>es el rango que contiene los movicmientos de dinero. Se consideran importes positivos o negativos según los movimientos representen pagos o retiros (obligatorio).</t>
  </si>
  <si>
    <t>Los periodos deben ser iguales.</t>
  </si>
  <si>
    <t>=VNA(E15;B16:B22)</t>
  </si>
  <si>
    <t>Calcula el Valor Actual de una serie de pagos y retiros no periódicos de importe variable.</t>
  </si>
  <si>
    <t>VNA(tasa;importes;fechas)</t>
  </si>
  <si>
    <t>fechas</t>
  </si>
  <si>
    <t>es el rango que contiene las fechas (obligatorio).</t>
  </si>
  <si>
    <t>Fecha</t>
  </si>
  <si>
    <t>VNA.NO.PER.</t>
  </si>
  <si>
    <t>=VNA(E15;B16:B22;A16:A22)</t>
  </si>
  <si>
    <t>Días</t>
  </si>
  <si>
    <t>TIR(importes;estimar)</t>
  </si>
  <si>
    <t>es el rango de números que representan el flujo de fondos (obligatorio).</t>
  </si>
  <si>
    <t>estimar</t>
  </si>
  <si>
    <t>es el valor con el que se incia la iteración. Si no se ingresa se comienza la estimación con una tasa igual a 0 (opcional).</t>
  </si>
  <si>
    <t>=TIR(B16:B22)</t>
  </si>
  <si>
    <t>Ejemplo con Buscar Objetivo:</t>
  </si>
  <si>
    <t>Pasos para utilizar buscar objetivo</t>
  </si>
  <si>
    <t>1) Ingresar las fórmulas con referencias a una celda que contiene la variable que queremos encontrar (Rango B26:B32)</t>
  </si>
  <si>
    <t>2) Especificar la condición. En este caso la suma de los flujos de fondos descontados a la tasa que desconocemos debe ser igual a 0.</t>
  </si>
  <si>
    <t>TIR.NO.PER(importes;fechas;estimar)</t>
  </si>
  <si>
    <t xml:space="preserve">fechas </t>
  </si>
  <si>
    <t>es el rango de fechas que indican cuando se hizo cada movimiento del flujo de fondos (obligatorio).</t>
  </si>
  <si>
    <t>=TIR.NO.PER(B16:B22;A16:A22)</t>
  </si>
  <si>
    <t>1) Ingresar las fórmulas con referencias a una celda que contiene la variable que queremos encontrar (Rango E26:E32)</t>
  </si>
  <si>
    <t>Ventas</t>
  </si>
  <si>
    <t>Costos de Ventas</t>
  </si>
  <si>
    <t>Gastos de Comercialización</t>
  </si>
  <si>
    <t>5% sobre ventas</t>
  </si>
  <si>
    <t>Gastos de Administración</t>
  </si>
  <si>
    <t>Gastos de Financiación</t>
  </si>
  <si>
    <t>Construya el cuadro teniendo en cuenta que los valores pueden sufrir modificaciones.</t>
  </si>
  <si>
    <t>6% sobre ventas</t>
  </si>
  <si>
    <t>Costo de Ventas</t>
  </si>
  <si>
    <t>X0</t>
  </si>
  <si>
    <t>X1</t>
  </si>
  <si>
    <t>X2</t>
  </si>
  <si>
    <t>X3</t>
  </si>
  <si>
    <t>X4</t>
  </si>
  <si>
    <t>X5</t>
  </si>
  <si>
    <t>Resultado Bruto</t>
  </si>
  <si>
    <t>55% sobre ventas</t>
  </si>
  <si>
    <t>Resultado Final</t>
  </si>
  <si>
    <t>Flujo de Fondos</t>
  </si>
  <si>
    <t>Ejercicio 2</t>
  </si>
  <si>
    <t>Utilice Buscar Objetivo para responder las siguientes preguntas:</t>
  </si>
  <si>
    <t>Ejercicios 1:</t>
  </si>
  <si>
    <t>PAGO(tasa; cantidad de cuotas;valor inicial;valor final;tipo)</t>
  </si>
  <si>
    <t>es la tasa de interés del préstamo, tiene que estar en la misma unidad de tiempo que los pagos.</t>
  </si>
  <si>
    <t>cantidad de cuotas</t>
  </si>
  <si>
    <t>es la cantidad de pagos que se efectuarán.</t>
  </si>
  <si>
    <t>valor inicial</t>
  </si>
  <si>
    <t>es el importe total del préstamo.</t>
  </si>
  <si>
    <t>valor residual</t>
  </si>
  <si>
    <t>es el saldo que quedará al completar los pagos. Si se omite la función interpreta que debe ser completamente amortizado.</t>
  </si>
  <si>
    <t>tipo</t>
  </si>
  <si>
    <t>indica cuando deben realizarse los pagos. Si es igual a 1, se considera que se hace al principio del periodo. Si es igual a 0, se considera que los pagos son al final.</t>
  </si>
  <si>
    <t>Importe Total</t>
  </si>
  <si>
    <t>Valor Cuota</t>
  </si>
  <si>
    <t>Cantidad de Cuotas</t>
  </si>
  <si>
    <t>Tasa de Interés</t>
  </si>
  <si>
    <t>Ejemplo con Fórmula:</t>
  </si>
  <si>
    <t>PAGOPRIN(tasa; periodo;cantidad de pagos;valor inicial;valor residual ;tipo)</t>
  </si>
  <si>
    <t>periodo</t>
  </si>
  <si>
    <t>es el lapso para el cual se calcula la amortización.</t>
  </si>
  <si>
    <t>cantidad de pagos</t>
  </si>
  <si>
    <t>Amortización
Cuota</t>
  </si>
  <si>
    <t>=PAGOPRIN(B18;B19;B17;B16)</t>
  </si>
  <si>
    <t>Indicador de Cuota</t>
  </si>
  <si>
    <t>PAGOINT(tasa; periodo;cantidad de pagos;valor inicial;valor residual ;tipo)</t>
  </si>
  <si>
    <t>Amortización
Interés</t>
  </si>
  <si>
    <t>=PAGOINT(B18;B19;B17;B16)</t>
  </si>
  <si>
    <t>Buscar Objetivo</t>
  </si>
  <si>
    <t>El comando Buscar Objetivo se encuentra en la cinta de opciones DATOS - Herramientas de Datos - Análisis de Hipótesis.</t>
  </si>
  <si>
    <r>
      <rPr>
        <b/>
        <sz val="11"/>
        <color theme="1"/>
        <rFont val="Calibri"/>
        <family val="2"/>
        <scheme val="minor"/>
      </rPr>
      <t>Definir la Celda</t>
    </r>
    <r>
      <rPr>
        <sz val="11"/>
        <color theme="1"/>
        <rFont val="Calibri"/>
        <family val="2"/>
        <scheme val="minor"/>
      </rPr>
      <t xml:space="preserve"> permite ingresar la referencia a una celda, que deberá tener una fórmula o función o combinaciones de ambas.</t>
    </r>
  </si>
  <si>
    <r>
      <rPr>
        <b/>
        <sz val="11"/>
        <color theme="1"/>
        <rFont val="Calibri"/>
        <family val="2"/>
        <scheme val="minor"/>
      </rPr>
      <t xml:space="preserve">Con el valor </t>
    </r>
    <r>
      <rPr>
        <sz val="11"/>
        <color theme="1"/>
        <rFont val="Calibri"/>
        <family val="2"/>
        <scheme val="minor"/>
      </rPr>
      <t>permite ingresar el valor que queremos que nuestra fórmula o función iguale.</t>
    </r>
  </si>
  <si>
    <r>
      <rPr>
        <b/>
        <sz val="11"/>
        <color theme="1"/>
        <rFont val="Calibri"/>
        <family val="2"/>
        <scheme val="minor"/>
      </rPr>
      <t>Cambiando la celda</t>
    </r>
    <r>
      <rPr>
        <sz val="11"/>
        <color theme="1"/>
        <rFont val="Calibri"/>
        <family val="2"/>
        <scheme val="minor"/>
      </rPr>
      <t xml:space="preserve"> tiene que ser una celda que sea usada como referencia o argumento de la fórmula o función que indicamos en </t>
    </r>
    <r>
      <rPr>
        <b/>
        <sz val="11"/>
        <color theme="1"/>
        <rFont val="Calibri"/>
        <family val="2"/>
        <scheme val="minor"/>
      </rPr>
      <t>Definir la celda</t>
    </r>
  </si>
  <si>
    <t>Ejemplo de Uso:</t>
  </si>
  <si>
    <t>Mes</t>
  </si>
  <si>
    <t>Tasa Nominal Anual:</t>
  </si>
  <si>
    <t>Ahora yo quiero determinar cuanto debería ser mi capital inicial  si al cabo de un año quiero obtener 1300</t>
  </si>
  <si>
    <r>
      <t xml:space="preserve">Una vez que presione el botón aceptar Excel me devuelve el valor que iguala la fórmula en este caso y propone cambiar la celda ingresada en </t>
    </r>
    <r>
      <rPr>
        <b/>
        <sz val="11"/>
        <color theme="1"/>
        <rFont val="Calibri"/>
        <family val="2"/>
        <scheme val="minor"/>
      </rPr>
      <t>Cambiando la celda</t>
    </r>
  </si>
  <si>
    <t>Conceptos de Herramientas a utilizar</t>
  </si>
  <si>
    <t>Algunas Funciones Financieras en Excel</t>
  </si>
  <si>
    <t>Ejercicios Prácticos</t>
  </si>
  <si>
    <t>Ejercicio 1</t>
  </si>
  <si>
    <t>Inversión</t>
  </si>
  <si>
    <t>con una inversión en el año X0 igual al Costo de Ventas y los Gastos de Administración.</t>
  </si>
  <si>
    <t>Solución Sugerida:</t>
  </si>
  <si>
    <t xml:space="preserve">Una empresa espera el  siguiente estado de resultados en el año X0 </t>
  </si>
  <si>
    <t>Crecimiento de Ventas 15% por año.</t>
  </si>
  <si>
    <t>Crecimiento de Gastos e administración 18% por año.</t>
  </si>
  <si>
    <t>Funciona a través del siguiente cuadro de diálogo:</t>
  </si>
  <si>
    <t>Buscar Objetivo y Funciones Financieras</t>
  </si>
  <si>
    <t>(menos)</t>
  </si>
  <si>
    <t>Cuota 1</t>
  </si>
  <si>
    <t>Cuota 2</t>
  </si>
  <si>
    <t>Cuota 3</t>
  </si>
  <si>
    <t>Cuota 4</t>
  </si>
  <si>
    <t>Cuota 5</t>
  </si>
  <si>
    <t>Cuota 6</t>
  </si>
  <si>
    <t>Período</t>
  </si>
  <si>
    <t>Interés Efectivo</t>
  </si>
  <si>
    <t>Amortización</t>
  </si>
  <si>
    <t>Diferencia</t>
  </si>
  <si>
    <t>Ejercicio 3</t>
  </si>
  <si>
    <t>cuotas mensuales</t>
  </si>
  <si>
    <t>Interés Nominal</t>
  </si>
  <si>
    <t>Saldo</t>
  </si>
  <si>
    <t>Capital Final</t>
  </si>
  <si>
    <t>Capital Inicial</t>
  </si>
  <si>
    <t xml:space="preserve">Una empresa elabora sus estados contables aplicando NIIF. </t>
  </si>
  <si>
    <t>Interés nominal mensual:</t>
  </si>
  <si>
    <t>Cuotas:</t>
  </si>
  <si>
    <t xml:space="preserve">de la tasa de interés efectiva de cualquier diferencia entre el importe inicial y el valor de reembolso en el vencimiento, y menos cualquier disminución por deterioro del valor o incobrabilidad </t>
  </si>
  <si>
    <t>neto en libros del pasivo financiero.</t>
  </si>
  <si>
    <t>A modo de glosario se transcriben algunas definiciones NIIF:</t>
  </si>
  <si>
    <t>TABLA DE REFERENCIA AMORTIZACION A TASA NOMINAL</t>
  </si>
  <si>
    <t xml:space="preserve">A efecto de reconocer y medir un préstamo bancario (pasivo financiero) al costo amortizado según NIIF, uno de los valores que se debe determinar es la tasa efectiva. </t>
  </si>
  <si>
    <t>Características del préstamo bancario</t>
  </si>
  <si>
    <t>a) Determinar la tasa efectiva.</t>
  </si>
  <si>
    <t>Desarrollo sugerido</t>
  </si>
  <si>
    <t>menos Comisión</t>
  </si>
  <si>
    <t>Capital neto cobrado</t>
  </si>
  <si>
    <t>Para ello:</t>
  </si>
  <si>
    <t>Conforme a la definición de tasa efectiva según NIIF se puede utilizar la función financiera TIR.</t>
  </si>
  <si>
    <t>1) se debe elaborar un flujos de fondos con los desembolsos previstos y el capital neto cobrado</t>
  </si>
  <si>
    <t>2) se debe aplicar la función financiera TIR en el flujo de fondos</t>
  </si>
  <si>
    <t>Tasa Efectiva:</t>
  </si>
  <si>
    <t>b) Desarrollar el cuadro de amortización según tasa efectiva obtenida en el punto anterior.</t>
  </si>
  <si>
    <t>TABLA DE AMORTIZACION A TASA EFECTIVA</t>
  </si>
  <si>
    <t>Considerar el importe total de Interes Efectivo de la  TABLA DE AMORTIZACION A TASA EFECTIVA</t>
  </si>
  <si>
    <t>Considerar el importe total de Interes Nominal de la  TABLA DE REFERENCIA AMORTIZACION A TASA NOMINAL</t>
  </si>
  <si>
    <t>Restar el total interes nominal al total interes efectivo</t>
  </si>
  <si>
    <t>Costo Financiero a Tasa Efectiva</t>
  </si>
  <si>
    <t>Costo Financiero a Tasa Nominal</t>
  </si>
  <si>
    <t>c) Determinar y analizar la diferencia entre Costo Financiero a Tasa Efectiva y Costo Financiero a Tasa Nominal.</t>
  </si>
  <si>
    <t>Importe Cuota:</t>
  </si>
  <si>
    <t>Parámetros</t>
  </si>
  <si>
    <t>Valoración de una proyección quinquenal</t>
  </si>
  <si>
    <t>Determinación Tasa Efectiva para Medir Préstamo Bancario según Normas Internacionales de Información Financiera (NIIF)</t>
  </si>
  <si>
    <t>b) Desarrollar el cuadro de amortización según tasa efectiva obtenida en el punto anterior y calcular el total de interés efectivo.</t>
  </si>
  <si>
    <r>
      <rPr>
        <b/>
        <sz val="12"/>
        <color theme="1"/>
        <rFont val="Calibri"/>
        <family val="2"/>
        <scheme val="minor"/>
      </rPr>
      <t xml:space="preserve">Costo amortizado de un pasivo financiero: </t>
    </r>
    <r>
      <rPr>
        <sz val="12"/>
        <color theme="1"/>
        <rFont val="Calibri"/>
        <family val="2"/>
        <scheme val="minor"/>
      </rPr>
      <t xml:space="preserve">es la medida inicial de dicho pasivo menos los reembolsos del principal, más o menos la amortización acumulada calculada con el método   </t>
    </r>
  </si>
  <si>
    <r>
      <rPr>
        <b/>
        <sz val="12"/>
        <color theme="1"/>
        <rFont val="Calibri"/>
        <family val="2"/>
        <scheme val="minor"/>
      </rPr>
      <t xml:space="preserve">Método de la tasa de interés efectiva: </t>
    </r>
    <r>
      <rPr>
        <sz val="12"/>
        <color theme="1"/>
        <rFont val="Calibri"/>
        <family val="2"/>
        <scheme val="minor"/>
      </rPr>
      <t>es un método de cálculo del costo amortizado de un pasivo financieros y de imputación del gasto financiero a lo largo del periodo relevante</t>
    </r>
  </si>
  <si>
    <r>
      <rPr>
        <b/>
        <sz val="12"/>
        <color theme="1"/>
        <rFont val="Calibri"/>
        <family val="2"/>
        <scheme val="minor"/>
      </rPr>
      <t xml:space="preserve">Tasa de interés efectiva: </t>
    </r>
    <r>
      <rPr>
        <sz val="12"/>
        <color theme="1"/>
        <rFont val="Calibri"/>
        <family val="2"/>
        <scheme val="minor"/>
      </rPr>
      <t xml:space="preserve">es la tasa de descuento que iguala exactamente los flujos de efectivo por pagar estimados a lo largo de la vida esperada del instrumento financiero con el importe </t>
    </r>
  </si>
  <si>
    <r>
      <rPr>
        <b/>
        <sz val="12"/>
        <color indexed="8"/>
        <rFont val="Calibri"/>
        <family val="2"/>
        <scheme val="minor"/>
      </rPr>
      <t>Se pide :</t>
    </r>
    <r>
      <rPr>
        <sz val="12"/>
        <color theme="1"/>
        <rFont val="Calibri"/>
        <family val="2"/>
        <scheme val="minor"/>
      </rPr>
      <t xml:space="preserve"> </t>
    </r>
  </si>
  <si>
    <t>Adicionalmente se pagó Comisión liquidación préstamo bancario:</t>
  </si>
  <si>
    <t>La diferencia es la Comisión liquidación préstamo bancario:</t>
  </si>
  <si>
    <t>1) Armar el cuadro de resultados y el flujo de fondos proyectándolo  para los siguientes 5 años con las siguientes premisas</t>
  </si>
  <si>
    <t>2) Determinar el Valor Actual Neto (VAN) del proyecto con una tasa del 12%</t>
  </si>
  <si>
    <t>3) A fin de evitar modificaciones no deseadas en el flujo de fondos, proteger la hoja permitiendo editar solamente la columna Parámetros</t>
  </si>
  <si>
    <t>Ir a la opción Revisar \ Cambios</t>
  </si>
  <si>
    <t>Seleccionar el icono Permitir que los usuarios modifiquen rangos</t>
  </si>
  <si>
    <t>Seleccionar Nuevo….</t>
  </si>
  <si>
    <t>En el campo "Correspondientes a las celdas", indicar rango de celdas correspondientes a la columna Parámetros</t>
  </si>
  <si>
    <t>Hacer clic en "Aceptar"</t>
  </si>
  <si>
    <t>Hacer clic en "Aplicar"</t>
  </si>
  <si>
    <t>Hacer clic en "Proteger hoja"</t>
  </si>
  <si>
    <t xml:space="preserve">Verificar que se encuentre tildada la opcion "Proteger hoja y contenido de celdas bloqueadas" </t>
  </si>
  <si>
    <t xml:space="preserve">En el campo "Permitir a los usuarios de esta hoja de calculo" verificar que estén tildadas las opciones "Seleccionar celdas bloqueadas" y "Seleccionar celdas desbloqueadas"  </t>
  </si>
  <si>
    <t>Ahora se puede probar que la hoja esta protegida de modificaciones excepto la columna Parametros</t>
  </si>
  <si>
    <t>Opcionalmente se puede utilizar clave con el recaudo de registrar o memorizar la misma</t>
  </si>
  <si>
    <t>Fin</t>
  </si>
  <si>
    <t>Supongamos que puedo ahorrar $ 1000,00 y un banco me paga una tasa de interés de 18% anual.</t>
  </si>
  <si>
    <t>Cuota Capital:</t>
  </si>
  <si>
    <t>c) ¿Cuánto es la tasa de interés mensual directa si la cuota es de $1,500?:</t>
  </si>
  <si>
    <t>d) ¿Qué capital se podría solicitar si la cuota es de $800 (Sistema Francés)?:</t>
  </si>
  <si>
    <t>e) ¿Qué valor adquiere la TNA si la cuota interes N° 1 es de $ 250 (Sistema Francés)?:</t>
  </si>
  <si>
    <t>Respuesta</t>
  </si>
  <si>
    <t>b) ¿Cuánto es la tasa mensual directa en el Sistema Directo para una tasa nominal anual de 60% (S.Francés)?:</t>
  </si>
  <si>
    <t>a) ¿Cuánto es la tasa nominal anual en el Sistema Francés para un interés mensual directo de 3%? (S.Directo):</t>
  </si>
  <si>
    <t>Cantidad Cuotas:</t>
  </si>
  <si>
    <t>Ahorro Inicial</t>
  </si>
  <si>
    <t>El cálculo para determinar los ahorros en un año, reinvirtiendo los intereses,  sería el siguiente:</t>
  </si>
  <si>
    <t>=PAGO(B20;B19;B18)</t>
  </si>
  <si>
    <t>=VA(E15;7;500;0;0)</t>
  </si>
  <si>
    <t>Trabajo Práctico N°7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</si>
</sst>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\ #,##0.00;[Red]&quot;$&quot;\ \-#,##0.00"/>
    <numFmt numFmtId="165" formatCode="#,##0.00_ ;[Red]\-#,##0.00\ "/>
    <numFmt numFmtId="166" formatCode="0.00000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96">
    <xf numFmtId="0" fontId="0" fillId="0" borderId="0" xfId="0"/>
    <xf numFmtId="4" fontId="0" fillId="0" borderId="0" xfId="0" applyNumberFormat="1"/>
    <xf numFmtId="0" fontId="3" fillId="0" borderId="0" xfId="0" applyFont="1"/>
    <xf numFmtId="0" fontId="4" fillId="3" borderId="0" xfId="0" applyFont="1" applyFill="1"/>
    <xf numFmtId="0" fontId="5" fillId="3" borderId="0" xfId="0" applyFont="1" applyFill="1"/>
    <xf numFmtId="0" fontId="3" fillId="3" borderId="0" xfId="0" applyFont="1" applyFill="1"/>
    <xf numFmtId="0" fontId="0" fillId="3" borderId="0" xfId="0" applyFill="1"/>
    <xf numFmtId="0" fontId="6" fillId="3" borderId="0" xfId="0" applyFont="1" applyFill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0" fontId="3" fillId="0" borderId="0" xfId="0" applyNumberFormat="1" applyFont="1"/>
    <xf numFmtId="4" fontId="3" fillId="0" borderId="0" xfId="0" applyNumberFormat="1" applyFont="1"/>
    <xf numFmtId="164" fontId="3" fillId="0" borderId="0" xfId="0" quotePrefix="1" applyNumberFormat="1" applyFont="1"/>
    <xf numFmtId="164" fontId="3" fillId="0" borderId="0" xfId="0" applyNumberFormat="1" applyFont="1"/>
    <xf numFmtId="14" fontId="3" fillId="0" borderId="0" xfId="0" applyNumberFormat="1" applyFont="1"/>
    <xf numFmtId="0" fontId="0" fillId="0" borderId="0" xfId="0" applyNumberFormat="1"/>
    <xf numFmtId="10" fontId="3" fillId="0" borderId="0" xfId="0" quotePrefix="1" applyNumberFormat="1" applyFont="1"/>
    <xf numFmtId="164" fontId="0" fillId="0" borderId="0" xfId="0" applyNumberFormat="1"/>
    <xf numFmtId="10" fontId="3" fillId="3" borderId="6" xfId="0" applyNumberFormat="1" applyFon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3" fillId="0" borderId="0" xfId="0" quotePrefix="1" applyNumberFormat="1" applyFont="1"/>
    <xf numFmtId="0" fontId="3" fillId="0" borderId="0" xfId="0" applyNumberFormat="1" applyFont="1"/>
    <xf numFmtId="9" fontId="3" fillId="0" borderId="0" xfId="2" applyFont="1"/>
    <xf numFmtId="0" fontId="6" fillId="0" borderId="0" xfId="0" applyNumberFormat="1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1" fontId="3" fillId="0" borderId="0" xfId="2" applyNumberFormat="1" applyFont="1"/>
    <xf numFmtId="0" fontId="2" fillId="3" borderId="0" xfId="1" applyFill="1" applyAlignment="1" applyProtection="1"/>
    <xf numFmtId="0" fontId="9" fillId="0" borderId="0" xfId="0" applyFont="1"/>
    <xf numFmtId="0" fontId="3" fillId="4" borderId="7" xfId="0" applyFont="1" applyFill="1" applyBorder="1" applyAlignment="1">
      <alignment horizontal="right"/>
    </xf>
    <xf numFmtId="0" fontId="3" fillId="0" borderId="8" xfId="0" applyFont="1" applyBorder="1"/>
    <xf numFmtId="0" fontId="3" fillId="0" borderId="9" xfId="0" applyFont="1" applyBorder="1"/>
    <xf numFmtId="4" fontId="3" fillId="0" borderId="8" xfId="0" applyNumberFormat="1" applyFont="1" applyBorder="1"/>
    <xf numFmtId="0" fontId="3" fillId="4" borderId="10" xfId="0" applyFont="1" applyFill="1" applyBorder="1" applyAlignment="1">
      <alignment horizontal="right"/>
    </xf>
    <xf numFmtId="3" fontId="3" fillId="0" borderId="0" xfId="0" applyNumberFormat="1" applyFont="1" applyBorder="1" applyAlignment="1"/>
    <xf numFmtId="0" fontId="3" fillId="0" borderId="0" xfId="0" applyFont="1" applyBorder="1"/>
    <xf numFmtId="0" fontId="3" fillId="0" borderId="11" xfId="0" applyFont="1" applyBorder="1"/>
    <xf numFmtId="4" fontId="3" fillId="2" borderId="0" xfId="0" applyNumberFormat="1" applyFont="1" applyFill="1" applyBorder="1"/>
    <xf numFmtId="4" fontId="3" fillId="0" borderId="0" xfId="0" applyNumberFormat="1" applyFont="1" applyBorder="1"/>
    <xf numFmtId="0" fontId="3" fillId="4" borderId="12" xfId="0" applyFont="1" applyFill="1" applyBorder="1" applyAlignment="1">
      <alignment horizontal="right"/>
    </xf>
    <xf numFmtId="4" fontId="3" fillId="0" borderId="2" xfId="0" applyNumberFormat="1" applyFont="1" applyBorder="1"/>
    <xf numFmtId="0" fontId="3" fillId="0" borderId="2" xfId="0" applyFont="1" applyBorder="1"/>
    <xf numFmtId="0" fontId="3" fillId="0" borderId="13" xfId="0" applyFont="1" applyBorder="1"/>
    <xf numFmtId="0" fontId="3" fillId="0" borderId="1" xfId="0" applyFont="1" applyBorder="1"/>
    <xf numFmtId="4" fontId="3" fillId="0" borderId="1" xfId="0" applyNumberFormat="1" applyFont="1" applyBorder="1"/>
    <xf numFmtId="0" fontId="3" fillId="4" borderId="1" xfId="0" applyFont="1" applyFill="1" applyBorder="1"/>
    <xf numFmtId="4" fontId="3" fillId="4" borderId="1" xfId="0" applyNumberFormat="1" applyFont="1" applyFill="1" applyBorder="1"/>
    <xf numFmtId="0" fontId="3" fillId="5" borderId="0" xfId="0" applyFont="1" applyFill="1"/>
    <xf numFmtId="0" fontId="9" fillId="5" borderId="0" xfId="0" applyFont="1" applyFill="1" applyAlignment="1">
      <alignment horizontal="center"/>
    </xf>
    <xf numFmtId="4" fontId="3" fillId="5" borderId="0" xfId="0" applyNumberFormat="1" applyFont="1" applyFill="1"/>
    <xf numFmtId="9" fontId="3" fillId="5" borderId="0" xfId="0" applyNumberFormat="1" applyFont="1" applyFill="1"/>
    <xf numFmtId="165" fontId="3" fillId="5" borderId="0" xfId="0" applyNumberFormat="1" applyFont="1" applyFill="1"/>
    <xf numFmtId="0" fontId="3" fillId="4" borderId="1" xfId="0" applyFont="1" applyFill="1" applyBorder="1" applyAlignment="1">
      <alignment horizontal="center"/>
    </xf>
    <xf numFmtId="0" fontId="9" fillId="5" borderId="0" xfId="0" applyFont="1" applyFill="1"/>
    <xf numFmtId="0" fontId="10" fillId="3" borderId="0" xfId="1" applyFont="1" applyFill="1" applyAlignment="1" applyProtection="1"/>
    <xf numFmtId="3" fontId="3" fillId="0" borderId="0" xfId="0" applyNumberFormat="1" applyFont="1"/>
    <xf numFmtId="3" fontId="3" fillId="0" borderId="0" xfId="0" applyNumberFormat="1" applyFont="1" applyAlignment="1"/>
    <xf numFmtId="3" fontId="9" fillId="0" borderId="0" xfId="0" applyNumberFormat="1" applyFont="1"/>
    <xf numFmtId="10" fontId="3" fillId="0" borderId="0" xfId="2" applyNumberFormat="1" applyFont="1"/>
    <xf numFmtId="3" fontId="3" fillId="0" borderId="0" xfId="0" applyNumberFormat="1" applyFont="1" applyFill="1"/>
    <xf numFmtId="3" fontId="3" fillId="0" borderId="8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0" fontId="9" fillId="0" borderId="2" xfId="2" applyNumberFormat="1" applyFont="1" applyBorder="1" applyAlignment="1">
      <alignment horizontal="center"/>
    </xf>
    <xf numFmtId="3" fontId="3" fillId="0" borderId="14" xfId="0" applyNumberFormat="1" applyFont="1" applyBorder="1"/>
    <xf numFmtId="3" fontId="3" fillId="0" borderId="2" xfId="0" applyNumberFormat="1" applyFont="1" applyBorder="1"/>
    <xf numFmtId="3" fontId="3" fillId="0" borderId="1" xfId="0" applyNumberFormat="1" applyFont="1" applyFill="1" applyBorder="1" applyAlignment="1">
      <alignment horizontal="center"/>
    </xf>
    <xf numFmtId="3" fontId="3" fillId="0" borderId="15" xfId="0" applyNumberFormat="1" applyFont="1" applyFill="1" applyBorder="1"/>
    <xf numFmtId="3" fontId="3" fillId="0" borderId="1" xfId="0" applyNumberFormat="1" applyFont="1" applyFill="1" applyBorder="1"/>
    <xf numFmtId="3" fontId="9" fillId="0" borderId="1" xfId="0" applyNumberFormat="1" applyFont="1" applyFill="1" applyBorder="1"/>
    <xf numFmtId="10" fontId="9" fillId="0" borderId="1" xfId="2" applyNumberFormat="1" applyFont="1" applyFill="1" applyBorder="1"/>
    <xf numFmtId="3" fontId="9" fillId="0" borderId="14" xfId="0" applyNumberFormat="1" applyFont="1" applyBorder="1"/>
    <xf numFmtId="3" fontId="9" fillId="0" borderId="0" xfId="0" applyNumberFormat="1" applyFont="1" applyAlignment="1">
      <alignment horizontal="center"/>
    </xf>
    <xf numFmtId="0" fontId="3" fillId="5" borderId="0" xfId="0" applyFont="1" applyFill="1" applyProtection="1">
      <protection locked="0"/>
    </xf>
    <xf numFmtId="8" fontId="3" fillId="0" borderId="0" xfId="0" applyNumberFormat="1" applyFont="1"/>
    <xf numFmtId="166" fontId="3" fillId="0" borderId="0" xfId="0" applyNumberFormat="1" applyFont="1"/>
    <xf numFmtId="0" fontId="6" fillId="0" borderId="0" xfId="0" applyFont="1"/>
    <xf numFmtId="10" fontId="3" fillId="2" borderId="1" xfId="2" applyNumberFormat="1" applyFont="1" applyFill="1" applyBorder="1"/>
    <xf numFmtId="44" fontId="3" fillId="2" borderId="1" xfId="3" applyFont="1" applyFill="1" applyBorder="1"/>
    <xf numFmtId="4" fontId="3" fillId="0" borderId="11" xfId="0" applyNumberFormat="1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1" applyFont="1" applyAlignment="1" applyProtection="1"/>
    <xf numFmtId="0" fontId="16" fillId="0" borderId="0" xfId="0" applyFont="1"/>
    <xf numFmtId="164" fontId="7" fillId="3" borderId="3" xfId="0" quotePrefix="1" applyNumberFormat="1" applyFont="1" applyFill="1" applyBorder="1" applyAlignment="1">
      <alignment horizontal="left"/>
    </xf>
    <xf numFmtId="164" fontId="7" fillId="3" borderId="4" xfId="0" quotePrefix="1" applyNumberFormat="1" applyFont="1" applyFill="1" applyBorder="1" applyAlignment="1">
      <alignment horizontal="left"/>
    </xf>
    <xf numFmtId="164" fontId="7" fillId="3" borderId="5" xfId="0" quotePrefix="1" applyNumberFormat="1" applyFont="1" applyFill="1" applyBorder="1" applyAlignment="1">
      <alignment horizontal="left"/>
    </xf>
    <xf numFmtId="164" fontId="7" fillId="3" borderId="3" xfId="0" quotePrefix="1" applyNumberFormat="1" applyFont="1" applyFill="1" applyBorder="1" applyAlignment="1">
      <alignment horizontal="center"/>
    </xf>
    <xf numFmtId="164" fontId="7" fillId="3" borderId="4" xfId="0" quotePrefix="1" applyNumberFormat="1" applyFont="1" applyFill="1" applyBorder="1" applyAlignment="1">
      <alignment horizontal="center"/>
    </xf>
    <xf numFmtId="164" fontId="7" fillId="3" borderId="5" xfId="0" quotePrefix="1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4">
    <cellStyle name="Hipervínculo" xfId="1" builtinId="8"/>
    <cellStyle name="Moneda" xfId="3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4</xdr:row>
      <xdr:rowOff>180975</xdr:rowOff>
    </xdr:from>
    <xdr:to>
      <xdr:col>3</xdr:col>
      <xdr:colOff>447675</xdr:colOff>
      <xdr:row>12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942975"/>
          <a:ext cx="2247900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40</xdr:row>
      <xdr:rowOff>66675</xdr:rowOff>
    </xdr:from>
    <xdr:to>
      <xdr:col>3</xdr:col>
      <xdr:colOff>714375</xdr:colOff>
      <xdr:row>47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7686675"/>
          <a:ext cx="2209800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771525</xdr:colOff>
      <xdr:row>11</xdr:row>
      <xdr:rowOff>9525</xdr:rowOff>
    </xdr:from>
    <xdr:to>
      <xdr:col>8</xdr:col>
      <xdr:colOff>95250</xdr:colOff>
      <xdr:row>14</xdr:row>
      <xdr:rowOff>57150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010150" y="2266950"/>
          <a:ext cx="2428875" cy="6191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10</xdr:row>
      <xdr:rowOff>76200</xdr:rowOff>
    </xdr:from>
    <xdr:to>
      <xdr:col>7</xdr:col>
      <xdr:colOff>752475</xdr:colOff>
      <xdr:row>14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276850" y="2143125"/>
          <a:ext cx="1876425" cy="7239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209550</xdr:colOff>
      <xdr:row>24</xdr:row>
      <xdr:rowOff>95250</xdr:rowOff>
    </xdr:from>
    <xdr:to>
      <xdr:col>5</xdr:col>
      <xdr:colOff>209550</xdr:colOff>
      <xdr:row>32</xdr:row>
      <xdr:rowOff>104775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0" y="5114925"/>
          <a:ext cx="2486025" cy="15525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276225</xdr:colOff>
      <xdr:row>24</xdr:row>
      <xdr:rowOff>114300</xdr:rowOff>
    </xdr:from>
    <xdr:to>
      <xdr:col>8</xdr:col>
      <xdr:colOff>476250</xdr:colOff>
      <xdr:row>32</xdr:row>
      <xdr:rowOff>57150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0175" y="5133975"/>
          <a:ext cx="2486025" cy="1552575"/>
        </a:xfrm>
        <a:prstGeom prst="rect">
          <a:avLst/>
        </a:prstGeom>
        <a:noFill/>
      </xdr:spPr>
    </xdr:pic>
    <xdr:clientData/>
  </xdr:twoCellAnchor>
  <xdr:twoCellAnchor>
    <xdr:from>
      <xdr:col>3</xdr:col>
      <xdr:colOff>781050</xdr:colOff>
      <xdr:row>24</xdr:row>
      <xdr:rowOff>114300</xdr:rowOff>
    </xdr:from>
    <xdr:to>
      <xdr:col>6</xdr:col>
      <xdr:colOff>723900</xdr:colOff>
      <xdr:row>29</xdr:row>
      <xdr:rowOff>47625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CxnSpPr/>
      </xdr:nvCxnSpPr>
      <xdr:spPr>
        <a:xfrm>
          <a:off x="4029075" y="5133975"/>
          <a:ext cx="2390775" cy="942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27</xdr:row>
      <xdr:rowOff>38100</xdr:rowOff>
    </xdr:from>
    <xdr:to>
      <xdr:col>6</xdr:col>
      <xdr:colOff>704850</xdr:colOff>
      <xdr:row>32</xdr:row>
      <xdr:rowOff>142875</xdr:rowOff>
    </xdr:to>
    <xdr:cxnSp macro="">
      <xdr:nvCxnSpPr>
        <xdr:cNvPr id="7" name="3 Conector recto de flecha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CxnSpPr/>
      </xdr:nvCxnSpPr>
      <xdr:spPr>
        <a:xfrm flipV="1">
          <a:off x="4210050" y="5667375"/>
          <a:ext cx="2190750" cy="11049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752475</xdr:colOff>
      <xdr:row>24</xdr:row>
      <xdr:rowOff>57150</xdr:rowOff>
    </xdr:from>
    <xdr:to>
      <xdr:col>5</xdr:col>
      <xdr:colOff>752475</xdr:colOff>
      <xdr:row>32</xdr:row>
      <xdr:rowOff>28575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86425" y="5067300"/>
          <a:ext cx="2400300" cy="14954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24</xdr:row>
      <xdr:rowOff>104775</xdr:rowOff>
    </xdr:from>
    <xdr:to>
      <xdr:col>9</xdr:col>
      <xdr:colOff>114300</xdr:colOff>
      <xdr:row>32</xdr:row>
      <xdr:rowOff>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95950" y="5114925"/>
          <a:ext cx="2400300" cy="14954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47625</xdr:colOff>
      <xdr:row>24</xdr:row>
      <xdr:rowOff>123825</xdr:rowOff>
    </xdr:from>
    <xdr:to>
      <xdr:col>7</xdr:col>
      <xdr:colOff>485775</xdr:colOff>
      <xdr:row>28</xdr:row>
      <xdr:rowOff>133350</xdr:rowOff>
    </xdr:to>
    <xdr:cxnSp macro="">
      <xdr:nvCxnSpPr>
        <xdr:cNvPr id="6" name="6 Conector recto de flecha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/>
      </xdr:nvCxnSpPr>
      <xdr:spPr>
        <a:xfrm>
          <a:off x="4981575" y="5133975"/>
          <a:ext cx="1962150" cy="8096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</xdr:colOff>
      <xdr:row>27</xdr:row>
      <xdr:rowOff>28575</xdr:rowOff>
    </xdr:from>
    <xdr:to>
      <xdr:col>7</xdr:col>
      <xdr:colOff>438150</xdr:colOff>
      <xdr:row>32</xdr:row>
      <xdr:rowOff>123825</xdr:rowOff>
    </xdr:to>
    <xdr:cxnSp macro="">
      <xdr:nvCxnSpPr>
        <xdr:cNvPr id="7" name="8 Conector recto de flecha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/>
      </xdr:nvCxnSpPr>
      <xdr:spPr>
        <a:xfrm flipV="1">
          <a:off x="4962525" y="5638800"/>
          <a:ext cx="1933575" cy="10953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"/>
  <sheetViews>
    <sheetView tabSelected="1" workbookViewId="0"/>
  </sheetViews>
  <sheetFormatPr baseColWidth="10" defaultRowHeight="15" x14ac:dyDescent="0.25"/>
  <cols>
    <col min="1" max="1" width="15.7109375" style="85" bestFit="1" customWidth="1"/>
    <col min="2" max="16384" width="11.42578125" style="85"/>
  </cols>
  <sheetData>
    <row r="1" spans="1:2" x14ac:dyDescent="0.25">
      <c r="A1" s="19" t="s">
        <v>232</v>
      </c>
    </row>
    <row r="2" spans="1:2" x14ac:dyDescent="0.25">
      <c r="A2" s="84"/>
    </row>
    <row r="3" spans="1:2" x14ac:dyDescent="0.25">
      <c r="A3" s="84" t="s">
        <v>149</v>
      </c>
    </row>
    <row r="5" spans="1:2" x14ac:dyDescent="0.25">
      <c r="A5" s="86" t="s">
        <v>138</v>
      </c>
    </row>
    <row r="6" spans="1:2" x14ac:dyDescent="0.25">
      <c r="A6" s="87" t="s">
        <v>128</v>
      </c>
    </row>
    <row r="8" spans="1:2" x14ac:dyDescent="0.25">
      <c r="A8" s="86" t="s">
        <v>139</v>
      </c>
    </row>
    <row r="9" spans="1:2" ht="15.75" x14ac:dyDescent="0.25">
      <c r="A9" s="87" t="s">
        <v>20</v>
      </c>
      <c r="B9" s="88" t="s">
        <v>21</v>
      </c>
    </row>
    <row r="10" spans="1:2" ht="15.75" x14ac:dyDescent="0.25">
      <c r="A10" s="87" t="s">
        <v>24</v>
      </c>
      <c r="B10" s="88" t="s">
        <v>25</v>
      </c>
    </row>
    <row r="11" spans="1:2" ht="15.75" x14ac:dyDescent="0.25">
      <c r="A11" s="87" t="s">
        <v>22</v>
      </c>
      <c r="B11" s="88" t="s">
        <v>23</v>
      </c>
    </row>
    <row r="12" spans="1:2" ht="15.75" x14ac:dyDescent="0.25">
      <c r="A12" s="87" t="s">
        <v>16</v>
      </c>
      <c r="B12" s="88" t="s">
        <v>17</v>
      </c>
    </row>
    <row r="13" spans="1:2" ht="15.75" x14ac:dyDescent="0.25">
      <c r="A13" s="87" t="s">
        <v>18</v>
      </c>
      <c r="B13" s="88" t="s">
        <v>19</v>
      </c>
    </row>
    <row r="14" spans="1:2" ht="15.75" x14ac:dyDescent="0.25">
      <c r="A14" s="87" t="s">
        <v>10</v>
      </c>
      <c r="B14" s="88" t="s">
        <v>11</v>
      </c>
    </row>
    <row r="15" spans="1:2" ht="15.75" x14ac:dyDescent="0.25">
      <c r="A15" s="87" t="s">
        <v>12</v>
      </c>
      <c r="B15" s="88" t="s">
        <v>13</v>
      </c>
    </row>
    <row r="16" spans="1:2" ht="15.75" x14ac:dyDescent="0.25">
      <c r="A16" s="87" t="s">
        <v>14</v>
      </c>
      <c r="B16" s="88" t="s">
        <v>15</v>
      </c>
    </row>
    <row r="18" spans="1:1" x14ac:dyDescent="0.25">
      <c r="A18" s="84" t="s">
        <v>140</v>
      </c>
    </row>
    <row r="19" spans="1:1" x14ac:dyDescent="0.25">
      <c r="A19" s="87" t="s">
        <v>141</v>
      </c>
    </row>
    <row r="20" spans="1:1" x14ac:dyDescent="0.25">
      <c r="A20" s="87" t="s">
        <v>100</v>
      </c>
    </row>
    <row r="21" spans="1:1" x14ac:dyDescent="0.25">
      <c r="A21" s="87" t="s">
        <v>161</v>
      </c>
    </row>
  </sheetData>
  <sortState xmlns:xlrd2="http://schemas.microsoft.com/office/spreadsheetml/2017/richdata2" ref="A15:B22">
    <sortCondition ref="A15"/>
  </sortState>
  <hyperlinks>
    <hyperlink ref="A14" location="VA!A1" display="VA" xr:uid="{00000000-0004-0000-0000-000000000000}"/>
    <hyperlink ref="A15" location="VNA!A1" display="VNA" xr:uid="{00000000-0004-0000-0000-000001000000}"/>
    <hyperlink ref="A16" location="VNA.NO.PER!A1" display="VNA.NO.PER" xr:uid="{00000000-0004-0000-0000-000002000000}"/>
    <hyperlink ref="A12" location="TIR!A1" display="TIR" xr:uid="{00000000-0004-0000-0000-000003000000}"/>
    <hyperlink ref="A13" location="TIR.NO.PER!A1" display="TIR.NO.PER" xr:uid="{00000000-0004-0000-0000-000004000000}"/>
    <hyperlink ref="A9" location="PAGO!A1" display="PAGO" xr:uid="{00000000-0004-0000-0000-000005000000}"/>
    <hyperlink ref="A11" location="PAGOPRIN!A1" display="PAGOPRIN" xr:uid="{00000000-0004-0000-0000-000006000000}"/>
    <hyperlink ref="A10" location="PAGOINT!A1" display="PAGOINT" xr:uid="{00000000-0004-0000-0000-000007000000}"/>
    <hyperlink ref="A6" location="Buscar_Objetivo!A1" display="Buscar Objetivo" xr:uid="{00000000-0004-0000-0000-000008000000}"/>
    <hyperlink ref="A19" location="Ejercicio1!A1" display="Ejercicio 1" xr:uid="{00000000-0004-0000-0000-000009000000}"/>
    <hyperlink ref="A20" location="Ejercicio2!A1" display="Ejercicio 2" xr:uid="{00000000-0004-0000-0000-00000A000000}"/>
    <hyperlink ref="A21" location="Ejercicio3!A1" display="Ejercicio 3" xr:uid="{00000000-0004-0000-0000-00000B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8"/>
  <sheetViews>
    <sheetView workbookViewId="0">
      <selection activeCell="E16" sqref="E16"/>
    </sheetView>
  </sheetViews>
  <sheetFormatPr baseColWidth="10" defaultColWidth="0" defaultRowHeight="15" x14ac:dyDescent="0.25"/>
  <cols>
    <col min="1" max="1" width="25.85546875" bestFit="1" customWidth="1"/>
    <col min="2" max="3" width="11.42578125" customWidth="1"/>
    <col min="4" max="4" width="13.85546875" customWidth="1"/>
    <col min="5" max="13" width="11.42578125" customWidth="1"/>
    <col min="14" max="14" width="17" bestFit="1" customWidth="1"/>
    <col min="15" max="15" width="11.42578125" customWidth="1"/>
    <col min="16" max="16384" width="11.42578125" hidden="1"/>
  </cols>
  <sheetData>
    <row r="1" spans="1:15" ht="21" x14ac:dyDescent="0.35">
      <c r="A1" s="3" t="s">
        <v>32</v>
      </c>
      <c r="B1" s="4" t="s">
        <v>18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1" t="s">
        <v>33</v>
      </c>
      <c r="O1" s="6"/>
    </row>
    <row r="2" spans="1:15" ht="15.75" x14ac:dyDescent="0.25">
      <c r="A2" s="7" t="s">
        <v>34</v>
      </c>
      <c r="B2" s="5" t="s">
        <v>19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</row>
    <row r="3" spans="1:15" ht="15.75" x14ac:dyDescent="0.25">
      <c r="A3" s="7" t="s">
        <v>35</v>
      </c>
      <c r="B3" s="5" t="s">
        <v>76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</row>
    <row r="4" spans="1:15" ht="15.75" x14ac:dyDescent="0.25">
      <c r="A4" s="7" t="s">
        <v>37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</row>
    <row r="5" spans="1:15" ht="15.75" x14ac:dyDescent="0.25">
      <c r="A5" s="5" t="s">
        <v>55</v>
      </c>
      <c r="B5" s="5" t="s">
        <v>68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</row>
    <row r="6" spans="1:15" ht="15.75" x14ac:dyDescent="0.25">
      <c r="A6" s="5" t="s">
        <v>77</v>
      </c>
      <c r="B6" s="5" t="s">
        <v>78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6"/>
    </row>
    <row r="7" spans="1:15" ht="15.75" x14ac:dyDescent="0.25">
      <c r="A7" s="5" t="s">
        <v>69</v>
      </c>
      <c r="B7" s="5" t="s">
        <v>70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</row>
    <row r="8" spans="1:15" ht="15.7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  <c r="O8" s="6"/>
    </row>
    <row r="9" spans="1:1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  <c r="O9" s="6"/>
    </row>
    <row r="10" spans="1:1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  <c r="O10" s="6"/>
    </row>
    <row r="14" spans="1:15" ht="15.75" x14ac:dyDescent="0.25">
      <c r="A14" s="8" t="s">
        <v>48</v>
      </c>
      <c r="B14" s="2"/>
      <c r="C14" s="2"/>
      <c r="D14" s="2"/>
    </row>
    <row r="15" spans="1:15" ht="16.5" thickBot="1" x14ac:dyDescent="0.3">
      <c r="A15" s="9" t="s">
        <v>63</v>
      </c>
      <c r="B15" s="2" t="s">
        <v>50</v>
      </c>
      <c r="D15" s="2"/>
      <c r="E15" s="10"/>
    </row>
    <row r="16" spans="1:15" ht="29.25" thickBot="1" x14ac:dyDescent="0.5">
      <c r="A16" s="14">
        <v>41041</v>
      </c>
      <c r="B16" s="11">
        <v>1000</v>
      </c>
      <c r="D16" s="2" t="s">
        <v>18</v>
      </c>
      <c r="E16" s="16">
        <f>XIRR(B16:B22,A16:A22)</f>
        <v>2.3737600445747371E-2</v>
      </c>
      <c r="F16" s="89" t="s">
        <v>79</v>
      </c>
      <c r="G16" s="90"/>
      <c r="H16" s="90"/>
      <c r="I16" s="90"/>
      <c r="J16" s="91"/>
    </row>
    <row r="17" spans="1:6" ht="15.75" x14ac:dyDescent="0.25">
      <c r="A17" s="14">
        <v>41072</v>
      </c>
      <c r="B17" s="11">
        <v>1000</v>
      </c>
      <c r="D17" s="2"/>
      <c r="E17" s="13"/>
      <c r="F17" s="12"/>
    </row>
    <row r="18" spans="1:6" ht="15.75" x14ac:dyDescent="0.25">
      <c r="A18" s="14">
        <v>41102</v>
      </c>
      <c r="B18" s="11">
        <v>1000</v>
      </c>
      <c r="C18" s="2"/>
      <c r="D18" s="2"/>
    </row>
    <row r="19" spans="1:6" ht="15.75" x14ac:dyDescent="0.25">
      <c r="A19" s="14">
        <v>41182</v>
      </c>
      <c r="B19" s="11">
        <v>-450</v>
      </c>
      <c r="C19" s="2"/>
      <c r="D19" s="2"/>
    </row>
    <row r="20" spans="1:6" ht="15.75" x14ac:dyDescent="0.25">
      <c r="A20" s="14">
        <v>41255</v>
      </c>
      <c r="B20" s="11">
        <v>-400</v>
      </c>
      <c r="C20" s="2"/>
      <c r="D20" s="2"/>
    </row>
    <row r="21" spans="1:6" ht="15.75" x14ac:dyDescent="0.25">
      <c r="A21" s="14">
        <v>41338</v>
      </c>
      <c r="B21" s="11">
        <v>-1200</v>
      </c>
      <c r="C21" s="2"/>
      <c r="D21" s="2"/>
    </row>
    <row r="22" spans="1:6" ht="15.75" x14ac:dyDescent="0.25">
      <c r="A22" s="14">
        <v>41414</v>
      </c>
      <c r="B22" s="11">
        <v>-1000</v>
      </c>
      <c r="C22" s="2"/>
      <c r="D22" s="2"/>
      <c r="E22" s="17"/>
    </row>
    <row r="24" spans="1:6" ht="15.75" x14ac:dyDescent="0.25">
      <c r="A24" s="8" t="s">
        <v>52</v>
      </c>
      <c r="B24" s="2"/>
      <c r="C24" s="2"/>
      <c r="D24" s="2"/>
    </row>
    <row r="25" spans="1:6" ht="15.75" x14ac:dyDescent="0.25">
      <c r="A25" s="9" t="s">
        <v>49</v>
      </c>
      <c r="B25" s="2" t="s">
        <v>50</v>
      </c>
      <c r="C25" t="s">
        <v>66</v>
      </c>
      <c r="D25" s="2" t="s">
        <v>51</v>
      </c>
      <c r="E25" s="10">
        <v>2.3737610754831728E-2</v>
      </c>
    </row>
    <row r="26" spans="1:6" ht="15.75" x14ac:dyDescent="0.25">
      <c r="A26" s="14">
        <v>41041</v>
      </c>
      <c r="B26" s="11">
        <v>-1000</v>
      </c>
      <c r="C26" s="15">
        <f t="shared" ref="C26:C31" si="0">+A26-$A$26</f>
        <v>0</v>
      </c>
      <c r="D26" s="2"/>
      <c r="E26" s="11">
        <f t="shared" ref="E26:E32" si="1">B26/(1+$E$25)^(C26/365)</f>
        <v>-1000</v>
      </c>
    </row>
    <row r="27" spans="1:6" ht="15.75" x14ac:dyDescent="0.25">
      <c r="A27" s="14">
        <v>41072</v>
      </c>
      <c r="B27" s="11">
        <v>-1000</v>
      </c>
      <c r="C27" s="15">
        <f t="shared" si="0"/>
        <v>31</v>
      </c>
      <c r="D27" s="2"/>
      <c r="E27" s="11">
        <f t="shared" si="1"/>
        <v>-998.00946899224289</v>
      </c>
    </row>
    <row r="28" spans="1:6" ht="15.75" x14ac:dyDescent="0.25">
      <c r="A28" s="14">
        <v>41102</v>
      </c>
      <c r="B28" s="11">
        <v>-1000</v>
      </c>
      <c r="C28" s="15">
        <f t="shared" si="0"/>
        <v>61</v>
      </c>
      <c r="D28" s="2"/>
      <c r="E28" s="11">
        <f t="shared" si="1"/>
        <v>-996.08692129812391</v>
      </c>
    </row>
    <row r="29" spans="1:6" ht="15.75" x14ac:dyDescent="0.25">
      <c r="A29" s="14">
        <v>41182</v>
      </c>
      <c r="B29" s="11">
        <v>450</v>
      </c>
      <c r="C29" s="15">
        <f t="shared" si="0"/>
        <v>141</v>
      </c>
      <c r="D29" s="2"/>
      <c r="E29" s="11">
        <f t="shared" si="1"/>
        <v>445.94019646981786</v>
      </c>
    </row>
    <row r="30" spans="1:6" ht="15.75" x14ac:dyDescent="0.25">
      <c r="A30" s="14">
        <v>41255</v>
      </c>
      <c r="B30" s="11">
        <v>400</v>
      </c>
      <c r="C30" s="15">
        <f t="shared" si="0"/>
        <v>214</v>
      </c>
      <c r="D30" s="2"/>
      <c r="E30" s="11">
        <f t="shared" si="1"/>
        <v>394.53575420728725</v>
      </c>
    </row>
    <row r="31" spans="1:6" ht="15.75" x14ac:dyDescent="0.25">
      <c r="A31" s="14">
        <v>41338</v>
      </c>
      <c r="B31" s="11">
        <v>1200</v>
      </c>
      <c r="C31" s="15">
        <f t="shared" si="0"/>
        <v>297</v>
      </c>
      <c r="D31" s="2"/>
      <c r="E31" s="11">
        <f t="shared" si="1"/>
        <v>1177.3097703560709</v>
      </c>
    </row>
    <row r="32" spans="1:6" ht="15.75" x14ac:dyDescent="0.25">
      <c r="A32" s="14">
        <v>41414</v>
      </c>
      <c r="B32" s="11">
        <v>1000</v>
      </c>
      <c r="C32" s="15">
        <f>+A32-$A$26</f>
        <v>373</v>
      </c>
      <c r="D32" s="2"/>
      <c r="E32" s="11">
        <f t="shared" si="1"/>
        <v>976.31065257596492</v>
      </c>
    </row>
    <row r="33" spans="1:5" ht="15.75" x14ac:dyDescent="0.25">
      <c r="A33" s="2"/>
      <c r="B33" s="11"/>
      <c r="D33" s="2"/>
      <c r="E33" s="13">
        <f>SUM(E26:E32)</f>
        <v>-1.6681225815773359E-5</v>
      </c>
    </row>
    <row r="36" spans="1:5" x14ac:dyDescent="0.25">
      <c r="A36" t="s">
        <v>73</v>
      </c>
    </row>
    <row r="37" spans="1:5" x14ac:dyDescent="0.25">
      <c r="A37" t="s">
        <v>80</v>
      </c>
    </row>
    <row r="38" spans="1:5" x14ac:dyDescent="0.25">
      <c r="A38" t="s">
        <v>75</v>
      </c>
    </row>
  </sheetData>
  <mergeCells count="1">
    <mergeCell ref="F16:J16"/>
  </mergeCells>
  <hyperlinks>
    <hyperlink ref="N1" location="Introduccion!A1" display="Introducción" xr:uid="{00000000-0004-0000-09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3"/>
  <sheetViews>
    <sheetView workbookViewId="0">
      <selection activeCell="J1" sqref="J1"/>
    </sheetView>
  </sheetViews>
  <sheetFormatPr baseColWidth="10" defaultColWidth="11.42578125" defaultRowHeight="15.75" x14ac:dyDescent="0.25"/>
  <cols>
    <col min="1" max="1" width="27.7109375" style="2" customWidth="1"/>
    <col min="2" max="2" width="11.85546875" style="2" bestFit="1" customWidth="1"/>
    <col min="3" max="9" width="11.42578125" style="2"/>
    <col min="10" max="10" width="12.42578125" style="2" bestFit="1" customWidth="1"/>
    <col min="11" max="16384" width="11.42578125" style="2"/>
  </cols>
  <sheetData>
    <row r="1" spans="1:10" x14ac:dyDescent="0.25">
      <c r="A1" s="32" t="s">
        <v>195</v>
      </c>
      <c r="J1" s="58" t="s">
        <v>33</v>
      </c>
    </row>
    <row r="3" spans="1:10" x14ac:dyDescent="0.25">
      <c r="A3" s="32" t="s">
        <v>102</v>
      </c>
    </row>
    <row r="5" spans="1:10" x14ac:dyDescent="0.25">
      <c r="A5" s="2" t="s">
        <v>145</v>
      </c>
    </row>
    <row r="7" spans="1:10" x14ac:dyDescent="0.25">
      <c r="A7" s="2" t="s">
        <v>81</v>
      </c>
      <c r="B7" s="2">
        <v>100000</v>
      </c>
    </row>
    <row r="8" spans="1:10" x14ac:dyDescent="0.25">
      <c r="A8" s="2" t="s">
        <v>82</v>
      </c>
      <c r="B8" s="2" t="s">
        <v>97</v>
      </c>
    </row>
    <row r="9" spans="1:10" x14ac:dyDescent="0.25">
      <c r="A9" s="2" t="s">
        <v>83</v>
      </c>
      <c r="B9" s="2" t="s">
        <v>84</v>
      </c>
    </row>
    <row r="10" spans="1:10" x14ac:dyDescent="0.25">
      <c r="A10" s="2" t="s">
        <v>85</v>
      </c>
      <c r="B10" s="2">
        <v>12000</v>
      </c>
    </row>
    <row r="11" spans="1:10" x14ac:dyDescent="0.25">
      <c r="A11" s="2" t="s">
        <v>86</v>
      </c>
      <c r="B11" s="2" t="s">
        <v>88</v>
      </c>
    </row>
    <row r="13" spans="1:10" x14ac:dyDescent="0.25">
      <c r="A13" s="2" t="s">
        <v>143</v>
      </c>
    </row>
    <row r="15" spans="1:10" x14ac:dyDescent="0.25">
      <c r="A15" s="32" t="s">
        <v>204</v>
      </c>
    </row>
    <row r="17" spans="1:8" x14ac:dyDescent="0.25">
      <c r="A17" s="2" t="s">
        <v>146</v>
      </c>
    </row>
    <row r="18" spans="1:8" x14ac:dyDescent="0.25">
      <c r="A18" s="2" t="s">
        <v>147</v>
      </c>
    </row>
    <row r="19" spans="1:8" x14ac:dyDescent="0.25">
      <c r="A19" s="2" t="s">
        <v>87</v>
      </c>
    </row>
    <row r="20" spans="1:8" x14ac:dyDescent="0.25">
      <c r="A20" s="32" t="s">
        <v>205</v>
      </c>
    </row>
    <row r="21" spans="1:8" x14ac:dyDescent="0.25">
      <c r="A21" s="32"/>
    </row>
    <row r="22" spans="1:8" x14ac:dyDescent="0.25">
      <c r="A22" s="32"/>
    </row>
    <row r="23" spans="1:8" x14ac:dyDescent="0.25">
      <c r="A23" s="32" t="s">
        <v>144</v>
      </c>
    </row>
    <row r="24" spans="1:8" x14ac:dyDescent="0.25">
      <c r="A24" s="51"/>
      <c r="B24" s="57" t="s">
        <v>194</v>
      </c>
      <c r="C24" s="52" t="s">
        <v>90</v>
      </c>
      <c r="D24" s="52" t="s">
        <v>91</v>
      </c>
      <c r="E24" s="52" t="s">
        <v>92</v>
      </c>
      <c r="F24" s="52" t="s">
        <v>93</v>
      </c>
      <c r="G24" s="52" t="s">
        <v>94</v>
      </c>
      <c r="H24" s="52" t="s">
        <v>95</v>
      </c>
    </row>
    <row r="25" spans="1:8" x14ac:dyDescent="0.25">
      <c r="A25" s="51" t="s">
        <v>81</v>
      </c>
      <c r="B25" s="77">
        <v>15</v>
      </c>
      <c r="C25" s="53">
        <v>100000</v>
      </c>
      <c r="D25" s="53">
        <f>+C25*(1+$B$25/100)</f>
        <v>114999.99999999999</v>
      </c>
      <c r="E25" s="53">
        <f>+D25*(1+$B$25/100)</f>
        <v>132249.99999999997</v>
      </c>
      <c r="F25" s="53">
        <f t="shared" ref="F25:H25" si="0">+E25*(1+$B$25/100)</f>
        <v>152087.49999999994</v>
      </c>
      <c r="G25" s="53">
        <f t="shared" si="0"/>
        <v>174900.62499999991</v>
      </c>
      <c r="H25" s="53">
        <f t="shared" si="0"/>
        <v>201135.71874999988</v>
      </c>
    </row>
    <row r="26" spans="1:8" x14ac:dyDescent="0.25">
      <c r="A26" s="51" t="s">
        <v>89</v>
      </c>
      <c r="B26" s="77">
        <v>55</v>
      </c>
      <c r="C26" s="53">
        <f>+C25*$B$26/100</f>
        <v>55000</v>
      </c>
      <c r="D26" s="53">
        <f>+D25*$B$26/100</f>
        <v>63249.999999999993</v>
      </c>
      <c r="E26" s="53">
        <f>+E25*$B$26/100</f>
        <v>72737.499999999985</v>
      </c>
      <c r="F26" s="53">
        <f t="shared" ref="F26:H26" si="1">+F25*$B$26/100</f>
        <v>83648.124999999971</v>
      </c>
      <c r="G26" s="53">
        <f t="shared" si="1"/>
        <v>96195.343749999942</v>
      </c>
      <c r="H26" s="53">
        <f t="shared" si="1"/>
        <v>110624.64531249994</v>
      </c>
    </row>
    <row r="27" spans="1:8" x14ac:dyDescent="0.25">
      <c r="A27" s="51" t="s">
        <v>96</v>
      </c>
      <c r="B27" s="77"/>
      <c r="C27" s="53">
        <f>+C25-C26</f>
        <v>45000</v>
      </c>
      <c r="D27" s="53">
        <f t="shared" ref="D27:H27" si="2">+D25-D26</f>
        <v>51749.999999999993</v>
      </c>
      <c r="E27" s="53">
        <f t="shared" si="2"/>
        <v>59512.499999999985</v>
      </c>
      <c r="F27" s="53">
        <f t="shared" si="2"/>
        <v>68439.374999999971</v>
      </c>
      <c r="G27" s="53">
        <f t="shared" si="2"/>
        <v>78705.281249999971</v>
      </c>
      <c r="H27" s="53">
        <f t="shared" si="2"/>
        <v>90511.073437499945</v>
      </c>
    </row>
    <row r="28" spans="1:8" x14ac:dyDescent="0.25">
      <c r="A28" s="51"/>
      <c r="B28" s="77"/>
      <c r="C28" s="53"/>
      <c r="D28" s="53"/>
      <c r="E28" s="53"/>
      <c r="F28" s="53"/>
      <c r="G28" s="53"/>
      <c r="H28" s="53"/>
    </row>
    <row r="29" spans="1:8" x14ac:dyDescent="0.25">
      <c r="A29" s="51" t="s">
        <v>83</v>
      </c>
      <c r="B29" s="77">
        <v>5</v>
      </c>
      <c r="C29" s="53">
        <f>+C25*$B$29/100</f>
        <v>5000</v>
      </c>
      <c r="D29" s="53">
        <f>+D25*$B$29/100</f>
        <v>5749.9999999999991</v>
      </c>
      <c r="E29" s="53">
        <f t="shared" ref="E29:H29" si="3">+E25*$B$29/100</f>
        <v>6612.4999999999991</v>
      </c>
      <c r="F29" s="53">
        <f t="shared" si="3"/>
        <v>7604.3749999999973</v>
      </c>
      <c r="G29" s="53">
        <f t="shared" si="3"/>
        <v>8745.0312499999945</v>
      </c>
      <c r="H29" s="53">
        <f t="shared" si="3"/>
        <v>10056.785937499993</v>
      </c>
    </row>
    <row r="30" spans="1:8" x14ac:dyDescent="0.25">
      <c r="A30" s="51" t="s">
        <v>85</v>
      </c>
      <c r="B30" s="77">
        <v>18</v>
      </c>
      <c r="C30" s="53">
        <v>12000</v>
      </c>
      <c r="D30" s="53">
        <f>+C30*(1+$B$30/100)</f>
        <v>14160</v>
      </c>
      <c r="E30" s="53">
        <f t="shared" ref="E30:H30" si="4">+D30*(1+$B$30/100)</f>
        <v>16708.8</v>
      </c>
      <c r="F30" s="53">
        <f t="shared" si="4"/>
        <v>19716.383999999998</v>
      </c>
      <c r="G30" s="53">
        <f t="shared" si="4"/>
        <v>23265.333119999996</v>
      </c>
      <c r="H30" s="53">
        <f t="shared" si="4"/>
        <v>27453.093081599993</v>
      </c>
    </row>
    <row r="31" spans="1:8" x14ac:dyDescent="0.25">
      <c r="A31" s="51" t="s">
        <v>86</v>
      </c>
      <c r="B31" s="77">
        <v>6</v>
      </c>
      <c r="C31" s="53">
        <f>+C25*$B$31/100</f>
        <v>6000</v>
      </c>
      <c r="D31" s="53">
        <f t="shared" ref="D31:H31" si="5">+D25*$B$31/100</f>
        <v>6899.9999999999991</v>
      </c>
      <c r="E31" s="53">
        <f t="shared" si="5"/>
        <v>7934.9999999999973</v>
      </c>
      <c r="F31" s="53">
        <f>+F25*$B$31/100</f>
        <v>9125.2499999999964</v>
      </c>
      <c r="G31" s="53">
        <f t="shared" si="5"/>
        <v>10494.037499999995</v>
      </c>
      <c r="H31" s="53">
        <f t="shared" si="5"/>
        <v>12068.143124999993</v>
      </c>
    </row>
    <row r="32" spans="1:8" x14ac:dyDescent="0.25">
      <c r="A32" s="51"/>
      <c r="B32" s="51"/>
      <c r="C32" s="53"/>
      <c r="D32" s="53"/>
      <c r="E32" s="53"/>
      <c r="F32" s="53"/>
      <c r="G32" s="53"/>
      <c r="H32" s="53"/>
    </row>
    <row r="33" spans="1:8" x14ac:dyDescent="0.25">
      <c r="A33" s="51" t="s">
        <v>98</v>
      </c>
      <c r="B33" s="51"/>
      <c r="C33" s="53">
        <f>+C27-SUM(C29:C31)</f>
        <v>22000</v>
      </c>
      <c r="D33" s="53">
        <f t="shared" ref="D33:H33" si="6">+D27-SUM(D29:D31)</f>
        <v>24939.999999999993</v>
      </c>
      <c r="E33" s="53">
        <f t="shared" si="6"/>
        <v>28256.19999999999</v>
      </c>
      <c r="F33" s="53">
        <f>+F27-SUM(F29:F31)</f>
        <v>31993.36599999998</v>
      </c>
      <c r="G33" s="53">
        <f t="shared" si="6"/>
        <v>36200.879379999984</v>
      </c>
      <c r="H33" s="53">
        <f t="shared" si="6"/>
        <v>40933.051293399963</v>
      </c>
    </row>
    <row r="34" spans="1:8" x14ac:dyDescent="0.25">
      <c r="A34" s="51" t="s">
        <v>142</v>
      </c>
      <c r="B34" s="51"/>
      <c r="C34" s="53">
        <f>-C26-C30</f>
        <v>-67000</v>
      </c>
      <c r="D34" s="51"/>
      <c r="E34" s="51"/>
      <c r="F34" s="51"/>
      <c r="G34" s="51"/>
      <c r="H34" s="51"/>
    </row>
    <row r="35" spans="1:8" x14ac:dyDescent="0.25">
      <c r="A35" s="51" t="s">
        <v>99</v>
      </c>
      <c r="B35" s="54"/>
      <c r="C35" s="53">
        <f>+C33+C34</f>
        <v>-45000</v>
      </c>
      <c r="D35" s="53">
        <f>+D33</f>
        <v>24939.999999999993</v>
      </c>
      <c r="E35" s="53">
        <f>+E33</f>
        <v>28256.19999999999</v>
      </c>
      <c r="F35" s="53">
        <f>+F33</f>
        <v>31993.36599999998</v>
      </c>
      <c r="G35" s="53">
        <f>+G33</f>
        <v>36200.879379999984</v>
      </c>
      <c r="H35" s="53">
        <f>+H33</f>
        <v>40933.051293399963</v>
      </c>
    </row>
    <row r="36" spans="1:8" x14ac:dyDescent="0.25">
      <c r="A36" s="51"/>
      <c r="B36" s="51"/>
      <c r="C36" s="51"/>
      <c r="D36" s="51"/>
      <c r="E36" s="51"/>
      <c r="F36" s="51"/>
      <c r="G36" s="51"/>
      <c r="H36" s="51"/>
    </row>
    <row r="37" spans="1:8" x14ac:dyDescent="0.25">
      <c r="A37" s="51" t="s">
        <v>12</v>
      </c>
      <c r="B37" s="51"/>
      <c r="C37" s="55">
        <f>NPV(0.12,C35:H35)</f>
        <v>61427.320228664415</v>
      </c>
      <c r="D37" s="51"/>
      <c r="E37" s="51"/>
      <c r="F37" s="51"/>
      <c r="G37" s="51"/>
      <c r="H37" s="51"/>
    </row>
    <row r="39" spans="1:8" x14ac:dyDescent="0.25">
      <c r="A39" s="32" t="s">
        <v>206</v>
      </c>
    </row>
    <row r="41" spans="1:8" x14ac:dyDescent="0.25">
      <c r="A41" s="2" t="s">
        <v>207</v>
      </c>
    </row>
    <row r="42" spans="1:8" x14ac:dyDescent="0.25">
      <c r="A42" s="2" t="s">
        <v>208</v>
      </c>
    </row>
    <row r="43" spans="1:8" x14ac:dyDescent="0.25">
      <c r="A43" s="2" t="s">
        <v>209</v>
      </c>
    </row>
    <row r="44" spans="1:8" x14ac:dyDescent="0.25">
      <c r="A44" s="2" t="s">
        <v>210</v>
      </c>
    </row>
    <row r="45" spans="1:8" x14ac:dyDescent="0.25">
      <c r="A45" s="2" t="s">
        <v>211</v>
      </c>
    </row>
    <row r="46" spans="1:8" x14ac:dyDescent="0.25">
      <c r="A46" s="2" t="s">
        <v>212</v>
      </c>
    </row>
    <row r="47" spans="1:8" x14ac:dyDescent="0.25">
      <c r="A47" s="2" t="s">
        <v>213</v>
      </c>
    </row>
    <row r="48" spans="1:8" x14ac:dyDescent="0.25">
      <c r="A48" s="2" t="s">
        <v>214</v>
      </c>
    </row>
    <row r="49" spans="1:1" x14ac:dyDescent="0.25">
      <c r="A49" s="2" t="s">
        <v>215</v>
      </c>
    </row>
    <row r="50" spans="1:1" x14ac:dyDescent="0.25">
      <c r="A50" s="2" t="s">
        <v>211</v>
      </c>
    </row>
    <row r="51" spans="1:1" x14ac:dyDescent="0.25">
      <c r="A51" s="2" t="s">
        <v>216</v>
      </c>
    </row>
    <row r="52" spans="1:1" x14ac:dyDescent="0.25">
      <c r="A52" s="2" t="s">
        <v>217</v>
      </c>
    </row>
    <row r="53" spans="1:1" x14ac:dyDescent="0.25">
      <c r="A53" s="2" t="s">
        <v>218</v>
      </c>
    </row>
  </sheetData>
  <sheetProtection selectLockedCells="1"/>
  <protectedRanges>
    <protectedRange sqref="B25:B31" name="Rango1"/>
  </protectedRanges>
  <hyperlinks>
    <hyperlink ref="J1" location="Introduccion!A1" display="Introducción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048575"/>
  <sheetViews>
    <sheetView showGridLines="0" zoomScale="90" zoomScaleNormal="90" workbookViewId="0">
      <selection activeCell="N1" sqref="N1"/>
    </sheetView>
  </sheetViews>
  <sheetFormatPr baseColWidth="10" defaultColWidth="0" defaultRowHeight="15.75" x14ac:dyDescent="0.25"/>
  <cols>
    <col min="1" max="1" width="17.5703125" style="2" customWidth="1"/>
    <col min="2" max="2" width="12.42578125" style="2" bestFit="1" customWidth="1"/>
    <col min="3" max="3" width="10.140625" style="2" customWidth="1"/>
    <col min="4" max="4" width="10" style="2" customWidth="1"/>
    <col min="5" max="5" width="11.42578125" style="2" customWidth="1"/>
    <col min="6" max="6" width="1.7109375" style="2" customWidth="1"/>
    <col min="7" max="7" width="17" style="2" bestFit="1" customWidth="1"/>
    <col min="8" max="8" width="12.42578125" style="2" bestFit="1" customWidth="1"/>
    <col min="9" max="9" width="10.140625" style="2" customWidth="1"/>
    <col min="10" max="10" width="11.5703125" style="2" bestFit="1" customWidth="1"/>
    <col min="11" max="11" width="11.42578125" style="2" customWidth="1"/>
    <col min="12" max="12" width="1.7109375" style="2" customWidth="1"/>
    <col min="13" max="13" width="17" style="2" bestFit="1" customWidth="1"/>
    <col min="14" max="14" width="12.7109375" style="2" customWidth="1"/>
    <col min="15" max="15" width="10.140625" style="2" bestFit="1" customWidth="1"/>
    <col min="16" max="16" width="9" style="2" bestFit="1" customWidth="1"/>
    <col min="17" max="17" width="11.42578125" style="2" customWidth="1"/>
    <col min="18" max="18" width="1.7109375" style="2" customWidth="1"/>
    <col min="19" max="16384" width="11.42578125" style="2" hidden="1"/>
  </cols>
  <sheetData>
    <row r="1" spans="1:14" x14ac:dyDescent="0.25">
      <c r="A1" s="32" t="s">
        <v>0</v>
      </c>
      <c r="N1" s="58" t="s">
        <v>33</v>
      </c>
    </row>
    <row r="2" spans="1:14" x14ac:dyDescent="0.25">
      <c r="A2" s="32"/>
    </row>
    <row r="3" spans="1:14" x14ac:dyDescent="0.25">
      <c r="A3" s="32" t="s">
        <v>100</v>
      </c>
    </row>
    <row r="4" spans="1:14" x14ac:dyDescent="0.25">
      <c r="A4" s="32"/>
    </row>
    <row r="5" spans="1:14" x14ac:dyDescent="0.25">
      <c r="A5" s="2" t="s">
        <v>101</v>
      </c>
      <c r="J5" s="80" t="s">
        <v>224</v>
      </c>
    </row>
    <row r="7" spans="1:14" x14ac:dyDescent="0.25">
      <c r="A7" s="2" t="s">
        <v>226</v>
      </c>
      <c r="J7" s="81">
        <v>0.61799999999999999</v>
      </c>
    </row>
    <row r="9" spans="1:14" x14ac:dyDescent="0.25">
      <c r="A9" s="2" t="s">
        <v>225</v>
      </c>
      <c r="J9" s="81">
        <v>2.9100000000000001E-2</v>
      </c>
    </row>
    <row r="10" spans="1:14" x14ac:dyDescent="0.25">
      <c r="A10" s="32"/>
    </row>
    <row r="11" spans="1:14" x14ac:dyDescent="0.25">
      <c r="A11" s="2" t="s">
        <v>221</v>
      </c>
      <c r="J11" s="81">
        <v>6.6699999999999995E-2</v>
      </c>
    </row>
    <row r="12" spans="1:14" x14ac:dyDescent="0.25">
      <c r="A12" s="32"/>
    </row>
    <row r="13" spans="1:14" x14ac:dyDescent="0.25">
      <c r="A13" s="2" t="s">
        <v>222</v>
      </c>
      <c r="J13" s="82">
        <v>7118</v>
      </c>
    </row>
    <row r="14" spans="1:14" x14ac:dyDescent="0.25">
      <c r="A14" s="32"/>
    </row>
    <row r="15" spans="1:14" x14ac:dyDescent="0.25">
      <c r="A15" s="2" t="s">
        <v>223</v>
      </c>
      <c r="J15" s="81">
        <v>0.30420000000000003</v>
      </c>
    </row>
    <row r="16" spans="1:14" x14ac:dyDescent="0.25">
      <c r="A16" s="32"/>
    </row>
    <row r="17" spans="1:17" x14ac:dyDescent="0.25">
      <c r="A17" s="95" t="s">
        <v>26</v>
      </c>
      <c r="B17" s="95"/>
      <c r="C17" s="95"/>
      <c r="D17" s="95"/>
      <c r="E17" s="95"/>
      <c r="G17" s="95" t="s">
        <v>8</v>
      </c>
      <c r="H17" s="95"/>
      <c r="I17" s="95"/>
      <c r="J17" s="95"/>
      <c r="K17" s="95"/>
      <c r="M17" s="95" t="s">
        <v>9</v>
      </c>
      <c r="N17" s="95"/>
      <c r="O17" s="95"/>
      <c r="P17" s="95"/>
      <c r="Q17" s="95"/>
    </row>
    <row r="18" spans="1:17" x14ac:dyDescent="0.25">
      <c r="A18" s="33" t="s">
        <v>27</v>
      </c>
      <c r="B18" s="41">
        <v>10000</v>
      </c>
      <c r="C18" s="34"/>
      <c r="D18" s="34"/>
      <c r="E18" s="35"/>
      <c r="G18" s="33" t="s">
        <v>27</v>
      </c>
      <c r="H18" s="36">
        <f>B18</f>
        <v>10000</v>
      </c>
      <c r="I18" s="34"/>
      <c r="J18" s="34"/>
      <c r="K18" s="35"/>
      <c r="M18" s="33" t="s">
        <v>27</v>
      </c>
      <c r="N18" s="36">
        <f>H18</f>
        <v>10000</v>
      </c>
      <c r="O18" s="34"/>
      <c r="P18" s="34"/>
      <c r="Q18" s="35"/>
    </row>
    <row r="19" spans="1:17" x14ac:dyDescent="0.25">
      <c r="A19" s="37" t="s">
        <v>227</v>
      </c>
      <c r="B19" s="38">
        <v>12</v>
      </c>
      <c r="C19" s="39"/>
      <c r="D19" s="39"/>
      <c r="E19" s="40"/>
      <c r="G19" s="37" t="s">
        <v>227</v>
      </c>
      <c r="H19" s="38">
        <f>B19</f>
        <v>12</v>
      </c>
      <c r="I19" s="39"/>
      <c r="J19" s="39"/>
      <c r="K19" s="40"/>
      <c r="M19" s="37" t="s">
        <v>227</v>
      </c>
      <c r="N19" s="38">
        <f>H19</f>
        <v>12</v>
      </c>
      <c r="O19" s="39"/>
      <c r="P19" s="39"/>
      <c r="Q19" s="40"/>
    </row>
    <row r="20" spans="1:17" x14ac:dyDescent="0.25">
      <c r="A20" s="37" t="s">
        <v>28</v>
      </c>
      <c r="B20" s="41">
        <v>3</v>
      </c>
      <c r="C20" s="39"/>
      <c r="D20" s="39"/>
      <c r="E20" s="40"/>
      <c r="G20" s="37" t="s">
        <v>28</v>
      </c>
      <c r="H20" s="41">
        <v>60</v>
      </c>
      <c r="I20" s="39"/>
      <c r="J20" s="39"/>
      <c r="K20" s="40"/>
      <c r="M20" s="37" t="s">
        <v>28</v>
      </c>
      <c r="N20" s="42">
        <f>+H20</f>
        <v>60</v>
      </c>
      <c r="O20" s="39"/>
      <c r="P20" s="39"/>
      <c r="Q20" s="40"/>
    </row>
    <row r="21" spans="1:17" x14ac:dyDescent="0.25">
      <c r="A21" s="37" t="s">
        <v>29</v>
      </c>
      <c r="B21" s="39" t="s">
        <v>2</v>
      </c>
      <c r="C21" s="39"/>
      <c r="D21" s="39"/>
      <c r="E21" s="40"/>
      <c r="G21" s="37" t="s">
        <v>29</v>
      </c>
      <c r="H21" s="39" t="s">
        <v>7</v>
      </c>
      <c r="I21" s="39"/>
      <c r="J21" s="39"/>
      <c r="K21" s="40"/>
      <c r="M21" s="37" t="s">
        <v>29</v>
      </c>
      <c r="N21" s="39" t="s">
        <v>7</v>
      </c>
      <c r="O21" s="39"/>
      <c r="P21" s="39"/>
      <c r="Q21" s="40"/>
    </row>
    <row r="22" spans="1:17" x14ac:dyDescent="0.25">
      <c r="A22" s="37" t="s">
        <v>30</v>
      </c>
      <c r="B22" s="42">
        <f>+B18*B19*B20/100+B18</f>
        <v>13600</v>
      </c>
      <c r="C22" s="39"/>
      <c r="D22" s="39"/>
      <c r="E22" s="83"/>
      <c r="G22" s="37" t="s">
        <v>30</v>
      </c>
      <c r="H22" s="42">
        <f>+H23*H19</f>
        <v>13486.798787780739</v>
      </c>
      <c r="I22" s="39"/>
      <c r="J22" s="39"/>
      <c r="K22" s="40"/>
      <c r="M22" s="37" t="s">
        <v>30</v>
      </c>
      <c r="N22" s="42">
        <f>+Q37</f>
        <v>13205.479452054795</v>
      </c>
      <c r="O22" s="39"/>
      <c r="P22" s="39"/>
      <c r="Q22" s="40"/>
    </row>
    <row r="23" spans="1:17" x14ac:dyDescent="0.25">
      <c r="A23" s="43" t="s">
        <v>31</v>
      </c>
      <c r="B23" s="44">
        <f>+B22/B19</f>
        <v>1133.3333333333333</v>
      </c>
      <c r="C23" s="45"/>
      <c r="D23" s="45"/>
      <c r="E23" s="46"/>
      <c r="G23" s="43" t="s">
        <v>31</v>
      </c>
      <c r="H23" s="44">
        <f>PMT(H20/36500*30,H19,-H18)</f>
        <v>1123.8998989817283</v>
      </c>
      <c r="I23" s="45"/>
      <c r="J23" s="45"/>
      <c r="K23" s="46"/>
      <c r="M23" s="43" t="s">
        <v>220</v>
      </c>
      <c r="N23" s="44">
        <f>+$H$18/H19</f>
        <v>833.33333333333337</v>
      </c>
      <c r="O23" s="45"/>
      <c r="P23" s="45"/>
      <c r="Q23" s="46"/>
    </row>
    <row r="24" spans="1:17" x14ac:dyDescent="0.25">
      <c r="A24" s="56" t="s">
        <v>3</v>
      </c>
      <c r="B24" s="56" t="s">
        <v>4</v>
      </c>
      <c r="C24" s="56" t="s">
        <v>5</v>
      </c>
      <c r="D24" s="56" t="s">
        <v>1</v>
      </c>
      <c r="E24" s="56" t="s">
        <v>6</v>
      </c>
      <c r="G24" s="56" t="s">
        <v>3</v>
      </c>
      <c r="H24" s="56" t="s">
        <v>4</v>
      </c>
      <c r="I24" s="56" t="s">
        <v>5</v>
      </c>
      <c r="J24" s="56" t="s">
        <v>1</v>
      </c>
      <c r="K24" s="56" t="s">
        <v>6</v>
      </c>
      <c r="M24" s="56" t="s">
        <v>3</v>
      </c>
      <c r="N24" s="56" t="s">
        <v>4</v>
      </c>
      <c r="O24" s="56" t="s">
        <v>5</v>
      </c>
      <c r="P24" s="56" t="s">
        <v>1</v>
      </c>
      <c r="Q24" s="56" t="s">
        <v>6</v>
      </c>
    </row>
    <row r="25" spans="1:17" x14ac:dyDescent="0.25">
      <c r="A25" s="47">
        <v>1</v>
      </c>
      <c r="B25" s="48">
        <f>SUM(C25:$C$36)</f>
        <v>10000</v>
      </c>
      <c r="C25" s="48">
        <f>$B$18/$B$19</f>
        <v>833.33333333333337</v>
      </c>
      <c r="D25" s="48">
        <f>+E25-C25</f>
        <v>299.99999999999989</v>
      </c>
      <c r="E25" s="48">
        <f t="shared" ref="E25:E36" si="0">+$B$23</f>
        <v>1133.3333333333333</v>
      </c>
      <c r="G25" s="47">
        <v>1</v>
      </c>
      <c r="H25" s="48">
        <f>SUM(I25:$I$36)</f>
        <v>10000</v>
      </c>
      <c r="I25" s="48">
        <f t="shared" ref="I25:I36" si="1">PPMT($H$20/36500*30,G25,$H$19,-$H$18)</f>
        <v>630.74921405022144</v>
      </c>
      <c r="J25" s="48">
        <f t="shared" ref="J25:J36" si="2">IPMT($H$20/36500*30,G25,$H$19,-$H$18)</f>
        <v>493.15068493150693</v>
      </c>
      <c r="K25" s="48">
        <f t="shared" ref="K25:K36" si="3">+$H$23</f>
        <v>1123.8998989817283</v>
      </c>
      <c r="L25" s="11"/>
      <c r="M25" s="47">
        <v>1</v>
      </c>
      <c r="N25" s="48">
        <f>H18</f>
        <v>10000</v>
      </c>
      <c r="O25" s="48">
        <f t="shared" ref="O25:O36" si="4">$N$23</f>
        <v>833.33333333333337</v>
      </c>
      <c r="P25" s="48">
        <f t="shared" ref="P25:P36" si="5">+N25*$H$20/36500*30</f>
        <v>493.15068493150693</v>
      </c>
      <c r="Q25" s="48">
        <f>+O25+P25</f>
        <v>1326.4840182648404</v>
      </c>
    </row>
    <row r="26" spans="1:17" x14ac:dyDescent="0.25">
      <c r="A26" s="47">
        <v>2</v>
      </c>
      <c r="B26" s="48">
        <f>SUM(C26:$C$36)</f>
        <v>9166.6666666666661</v>
      </c>
      <c r="C26" s="48">
        <f t="shared" ref="C26:C36" si="6">$B$18/$B$19</f>
        <v>833.33333333333337</v>
      </c>
      <c r="D26" s="48">
        <f t="shared" ref="D26:D36" si="7">+E26-C26</f>
        <v>299.99999999999989</v>
      </c>
      <c r="E26" s="48">
        <f t="shared" si="0"/>
        <v>1133.3333333333333</v>
      </c>
      <c r="G26" s="47">
        <v>2</v>
      </c>
      <c r="H26" s="48">
        <f>SUM(I26:$I$36)</f>
        <v>9369.2507859497782</v>
      </c>
      <c r="I26" s="48">
        <f t="shared" si="1"/>
        <v>661.85465474310922</v>
      </c>
      <c r="J26" s="48">
        <f t="shared" si="2"/>
        <v>462.04524423861915</v>
      </c>
      <c r="K26" s="48">
        <f t="shared" si="3"/>
        <v>1123.8998989817283</v>
      </c>
      <c r="L26" s="11"/>
      <c r="M26" s="47">
        <v>2</v>
      </c>
      <c r="N26" s="48">
        <f>+N25-O25</f>
        <v>9166.6666666666661</v>
      </c>
      <c r="O26" s="48">
        <f t="shared" si="4"/>
        <v>833.33333333333337</v>
      </c>
      <c r="P26" s="48">
        <f t="shared" si="5"/>
        <v>452.05479452054794</v>
      </c>
      <c r="Q26" s="48">
        <f t="shared" ref="Q26:Q36" si="8">+O26+P26</f>
        <v>1285.3881278538813</v>
      </c>
    </row>
    <row r="27" spans="1:17" x14ac:dyDescent="0.25">
      <c r="A27" s="47">
        <v>3</v>
      </c>
      <c r="B27" s="48">
        <f>SUM(C27:$C$36)</f>
        <v>8333.3333333333321</v>
      </c>
      <c r="C27" s="48">
        <f t="shared" si="6"/>
        <v>833.33333333333337</v>
      </c>
      <c r="D27" s="48">
        <f t="shared" si="7"/>
        <v>299.99999999999989</v>
      </c>
      <c r="E27" s="48">
        <f t="shared" si="0"/>
        <v>1133.3333333333333</v>
      </c>
      <c r="G27" s="47">
        <v>3</v>
      </c>
      <c r="H27" s="48">
        <f>SUM(I27:$I$36)</f>
        <v>8707.3961312066695</v>
      </c>
      <c r="I27" s="48">
        <f t="shared" si="1"/>
        <v>694.49406237427615</v>
      </c>
      <c r="J27" s="48">
        <f t="shared" si="2"/>
        <v>429.40583660745216</v>
      </c>
      <c r="K27" s="48">
        <f t="shared" si="3"/>
        <v>1123.8998989817283</v>
      </c>
      <c r="L27" s="11"/>
      <c r="M27" s="47">
        <v>3</v>
      </c>
      <c r="N27" s="48">
        <f t="shared" ref="N27:N35" si="9">+N26-O26</f>
        <v>8333.3333333333321</v>
      </c>
      <c r="O27" s="48">
        <f t="shared" si="4"/>
        <v>833.33333333333337</v>
      </c>
      <c r="P27" s="48">
        <f t="shared" si="5"/>
        <v>410.95890410958896</v>
      </c>
      <c r="Q27" s="48">
        <f t="shared" si="8"/>
        <v>1244.2922374429222</v>
      </c>
    </row>
    <row r="28" spans="1:17" x14ac:dyDescent="0.25">
      <c r="A28" s="47">
        <v>4</v>
      </c>
      <c r="B28" s="48">
        <f>SUM(C28:$C$36)</f>
        <v>7499.9999999999991</v>
      </c>
      <c r="C28" s="48">
        <f t="shared" si="6"/>
        <v>833.33333333333337</v>
      </c>
      <c r="D28" s="48">
        <f t="shared" si="7"/>
        <v>299.99999999999989</v>
      </c>
      <c r="E28" s="48">
        <f t="shared" si="0"/>
        <v>1133.3333333333333</v>
      </c>
      <c r="G28" s="47">
        <v>4</v>
      </c>
      <c r="H28" s="48">
        <f>SUM(I28:$I$36)</f>
        <v>8012.9020688323935</v>
      </c>
      <c r="I28" s="48">
        <f t="shared" si="1"/>
        <v>728.74308462835006</v>
      </c>
      <c r="J28" s="48">
        <f t="shared" si="2"/>
        <v>395.15681435337831</v>
      </c>
      <c r="K28" s="48">
        <f t="shared" si="3"/>
        <v>1123.8998989817283</v>
      </c>
      <c r="L28" s="11"/>
      <c r="M28" s="47">
        <v>4</v>
      </c>
      <c r="N28" s="48">
        <f t="shared" si="9"/>
        <v>7499.9999999999991</v>
      </c>
      <c r="O28" s="48">
        <f t="shared" si="4"/>
        <v>833.33333333333337</v>
      </c>
      <c r="P28" s="48">
        <f t="shared" si="5"/>
        <v>369.86301369863008</v>
      </c>
      <c r="Q28" s="48">
        <f t="shared" si="8"/>
        <v>1203.1963470319633</v>
      </c>
    </row>
    <row r="29" spans="1:17" x14ac:dyDescent="0.25">
      <c r="A29" s="47">
        <v>5</v>
      </c>
      <c r="B29" s="48">
        <f>SUM(C29:$C$36)</f>
        <v>6666.6666666666661</v>
      </c>
      <c r="C29" s="48">
        <f t="shared" si="6"/>
        <v>833.33333333333337</v>
      </c>
      <c r="D29" s="48">
        <f t="shared" si="7"/>
        <v>299.99999999999989</v>
      </c>
      <c r="E29" s="48">
        <f t="shared" si="0"/>
        <v>1133.3333333333333</v>
      </c>
      <c r="G29" s="47">
        <v>5</v>
      </c>
      <c r="H29" s="48">
        <f>SUM(I29:$I$36)</f>
        <v>7284.158984204043</v>
      </c>
      <c r="I29" s="48">
        <f t="shared" si="1"/>
        <v>764.68109976070707</v>
      </c>
      <c r="J29" s="48">
        <f t="shared" si="2"/>
        <v>359.21879922102136</v>
      </c>
      <c r="K29" s="48">
        <f t="shared" si="3"/>
        <v>1123.8998989817283</v>
      </c>
      <c r="L29" s="11"/>
      <c r="M29" s="47">
        <v>5</v>
      </c>
      <c r="N29" s="48">
        <f t="shared" si="9"/>
        <v>6666.6666666666661</v>
      </c>
      <c r="O29" s="48">
        <f t="shared" si="4"/>
        <v>833.33333333333337</v>
      </c>
      <c r="P29" s="48">
        <f t="shared" si="5"/>
        <v>328.76712328767115</v>
      </c>
      <c r="Q29" s="48">
        <f t="shared" si="8"/>
        <v>1162.1004566210045</v>
      </c>
    </row>
    <row r="30" spans="1:17" x14ac:dyDescent="0.25">
      <c r="A30" s="47">
        <v>6</v>
      </c>
      <c r="B30" s="48">
        <f>SUM(C30:$C$36)</f>
        <v>5833.333333333333</v>
      </c>
      <c r="C30" s="48">
        <f>$B$18/$B$19</f>
        <v>833.33333333333337</v>
      </c>
      <c r="D30" s="48">
        <f>+E30-C30</f>
        <v>299.99999999999989</v>
      </c>
      <c r="E30" s="48">
        <f t="shared" si="0"/>
        <v>1133.3333333333333</v>
      </c>
      <c r="G30" s="47">
        <v>6</v>
      </c>
      <c r="H30" s="48">
        <f>SUM(I30:$I$36)</f>
        <v>6519.4778844433358</v>
      </c>
      <c r="I30" s="48">
        <f t="shared" si="1"/>
        <v>802.39140057082409</v>
      </c>
      <c r="J30" s="48">
        <f t="shared" si="2"/>
        <v>321.50849841090428</v>
      </c>
      <c r="K30" s="48">
        <f t="shared" si="3"/>
        <v>1123.8998989817283</v>
      </c>
      <c r="L30" s="11"/>
      <c r="M30" s="47">
        <v>6</v>
      </c>
      <c r="N30" s="48">
        <f t="shared" si="9"/>
        <v>5833.333333333333</v>
      </c>
      <c r="O30" s="48">
        <f t="shared" si="4"/>
        <v>833.33333333333337</v>
      </c>
      <c r="P30" s="48">
        <f t="shared" si="5"/>
        <v>287.67123287671228</v>
      </c>
      <c r="Q30" s="48">
        <f t="shared" si="8"/>
        <v>1121.0045662100456</v>
      </c>
    </row>
    <row r="31" spans="1:17" x14ac:dyDescent="0.25">
      <c r="A31" s="47">
        <v>7</v>
      </c>
      <c r="B31" s="48">
        <f>SUM(C31:$C$36)</f>
        <v>5000</v>
      </c>
      <c r="C31" s="48">
        <f t="shared" si="6"/>
        <v>833.33333333333337</v>
      </c>
      <c r="D31" s="48">
        <f t="shared" si="7"/>
        <v>299.99999999999989</v>
      </c>
      <c r="E31" s="48">
        <f t="shared" si="0"/>
        <v>1133.3333333333333</v>
      </c>
      <c r="G31" s="47">
        <v>7</v>
      </c>
      <c r="H31" s="48">
        <f>SUM(I31:$I$36)</f>
        <v>5717.086483872512</v>
      </c>
      <c r="I31" s="48">
        <f t="shared" si="1"/>
        <v>841.96138744828932</v>
      </c>
      <c r="J31" s="48">
        <f t="shared" si="2"/>
        <v>281.938511533439</v>
      </c>
      <c r="K31" s="48">
        <f t="shared" si="3"/>
        <v>1123.8998989817283</v>
      </c>
      <c r="L31" s="11"/>
      <c r="M31" s="47">
        <v>7</v>
      </c>
      <c r="N31" s="48">
        <f t="shared" si="9"/>
        <v>5000</v>
      </c>
      <c r="O31" s="48">
        <f t="shared" si="4"/>
        <v>833.33333333333337</v>
      </c>
      <c r="P31" s="48">
        <f t="shared" si="5"/>
        <v>246.57534246575347</v>
      </c>
      <c r="Q31" s="48">
        <f t="shared" si="8"/>
        <v>1079.9086757990867</v>
      </c>
    </row>
    <row r="32" spans="1:17" x14ac:dyDescent="0.25">
      <c r="A32" s="47">
        <v>8</v>
      </c>
      <c r="B32" s="48">
        <f>SUM(C32:$C$36)</f>
        <v>4166.666666666667</v>
      </c>
      <c r="C32" s="48">
        <f t="shared" si="6"/>
        <v>833.33333333333337</v>
      </c>
      <c r="D32" s="48">
        <f t="shared" si="7"/>
        <v>299.99999999999989</v>
      </c>
      <c r="E32" s="48">
        <f t="shared" si="0"/>
        <v>1133.3333333333333</v>
      </c>
      <c r="G32" s="47">
        <v>8</v>
      </c>
      <c r="H32" s="48">
        <f>SUM(I32:$I$36)</f>
        <v>4875.1250964242226</v>
      </c>
      <c r="I32" s="48">
        <f t="shared" si="1"/>
        <v>883.48277093888998</v>
      </c>
      <c r="J32" s="48">
        <f t="shared" si="2"/>
        <v>240.41712804283841</v>
      </c>
      <c r="K32" s="48">
        <f t="shared" si="3"/>
        <v>1123.8998989817283</v>
      </c>
      <c r="L32" s="11"/>
      <c r="M32" s="47">
        <v>8</v>
      </c>
      <c r="N32" s="48">
        <f t="shared" si="9"/>
        <v>4166.666666666667</v>
      </c>
      <c r="O32" s="48">
        <f t="shared" si="4"/>
        <v>833.33333333333337</v>
      </c>
      <c r="P32" s="48">
        <f t="shared" si="5"/>
        <v>205.47945205479454</v>
      </c>
      <c r="Q32" s="48">
        <f t="shared" si="8"/>
        <v>1038.8127853881278</v>
      </c>
    </row>
    <row r="33" spans="1:17" x14ac:dyDescent="0.25">
      <c r="A33" s="47">
        <v>9</v>
      </c>
      <c r="B33" s="48">
        <f>SUM(C33:$C$36)</f>
        <v>3333.3333333333335</v>
      </c>
      <c r="C33" s="48">
        <f t="shared" si="6"/>
        <v>833.33333333333337</v>
      </c>
      <c r="D33" s="48">
        <f t="shared" si="7"/>
        <v>299.99999999999989</v>
      </c>
      <c r="E33" s="48">
        <f t="shared" si="0"/>
        <v>1133.3333333333333</v>
      </c>
      <c r="G33" s="47">
        <v>9</v>
      </c>
      <c r="H33" s="48">
        <f>SUM(I33:$I$36)</f>
        <v>3991.6423254853325</v>
      </c>
      <c r="I33" s="48">
        <f t="shared" si="1"/>
        <v>927.0517843002599</v>
      </c>
      <c r="J33" s="48">
        <f t="shared" si="2"/>
        <v>196.84811468146847</v>
      </c>
      <c r="K33" s="48">
        <f t="shared" si="3"/>
        <v>1123.8998989817283</v>
      </c>
      <c r="L33" s="11"/>
      <c r="M33" s="47">
        <v>9</v>
      </c>
      <c r="N33" s="48">
        <f t="shared" si="9"/>
        <v>3333.3333333333335</v>
      </c>
      <c r="O33" s="48">
        <f t="shared" si="4"/>
        <v>833.33333333333337</v>
      </c>
      <c r="P33" s="48">
        <f t="shared" si="5"/>
        <v>164.38356164383561</v>
      </c>
      <c r="Q33" s="48">
        <f t="shared" si="8"/>
        <v>997.71689497716898</v>
      </c>
    </row>
    <row r="34" spans="1:17" x14ac:dyDescent="0.25">
      <c r="A34" s="47">
        <v>10</v>
      </c>
      <c r="B34" s="48">
        <f>SUM(C34:$C$36)</f>
        <v>2500</v>
      </c>
      <c r="C34" s="48">
        <f t="shared" si="6"/>
        <v>833.33333333333337</v>
      </c>
      <c r="D34" s="48">
        <f t="shared" si="7"/>
        <v>299.99999999999989</v>
      </c>
      <c r="E34" s="48">
        <f t="shared" si="0"/>
        <v>1133.3333333333333</v>
      </c>
      <c r="G34" s="47">
        <v>10</v>
      </c>
      <c r="H34" s="48">
        <f>SUM(I34:$I$36)</f>
        <v>3064.5905411850727</v>
      </c>
      <c r="I34" s="48">
        <f t="shared" si="1"/>
        <v>972.76940653972474</v>
      </c>
      <c r="J34" s="48">
        <f t="shared" si="2"/>
        <v>151.1304924420036</v>
      </c>
      <c r="K34" s="48">
        <f t="shared" si="3"/>
        <v>1123.8998989817283</v>
      </c>
      <c r="L34" s="11"/>
      <c r="M34" s="47">
        <v>10</v>
      </c>
      <c r="N34" s="48">
        <f t="shared" si="9"/>
        <v>2500</v>
      </c>
      <c r="O34" s="48">
        <f t="shared" si="4"/>
        <v>833.33333333333337</v>
      </c>
      <c r="P34" s="48">
        <f t="shared" si="5"/>
        <v>123.28767123287673</v>
      </c>
      <c r="Q34" s="48">
        <f t="shared" si="8"/>
        <v>956.6210045662101</v>
      </c>
    </row>
    <row r="35" spans="1:17" x14ac:dyDescent="0.25">
      <c r="A35" s="47">
        <v>11</v>
      </c>
      <c r="B35" s="48">
        <f>SUM(C35:$C$36)</f>
        <v>1666.6666666666667</v>
      </c>
      <c r="C35" s="48">
        <f t="shared" si="6"/>
        <v>833.33333333333337</v>
      </c>
      <c r="D35" s="48">
        <f t="shared" si="7"/>
        <v>299.99999999999989</v>
      </c>
      <c r="E35" s="48">
        <f t="shared" si="0"/>
        <v>1133.3333333333333</v>
      </c>
      <c r="G35" s="47">
        <v>11</v>
      </c>
      <c r="H35" s="48">
        <f>SUM(I35:$I$36)</f>
        <v>2091.8211346453481</v>
      </c>
      <c r="I35" s="48">
        <f t="shared" si="1"/>
        <v>1020.7415964512729</v>
      </c>
      <c r="J35" s="48">
        <f t="shared" si="2"/>
        <v>103.15830253045553</v>
      </c>
      <c r="K35" s="48">
        <f t="shared" si="3"/>
        <v>1123.8998989817283</v>
      </c>
      <c r="L35" s="11"/>
      <c r="M35" s="47">
        <v>11</v>
      </c>
      <c r="N35" s="48">
        <f t="shared" si="9"/>
        <v>1666.6666666666665</v>
      </c>
      <c r="O35" s="48">
        <f t="shared" si="4"/>
        <v>833.33333333333337</v>
      </c>
      <c r="P35" s="48">
        <f t="shared" si="5"/>
        <v>82.191780821917789</v>
      </c>
      <c r="Q35" s="48">
        <f t="shared" si="8"/>
        <v>915.52511415525112</v>
      </c>
    </row>
    <row r="36" spans="1:17" x14ac:dyDescent="0.25">
      <c r="A36" s="47">
        <v>12</v>
      </c>
      <c r="B36" s="48">
        <f>SUM(C36:$C$36)</f>
        <v>833.33333333333337</v>
      </c>
      <c r="C36" s="48">
        <f t="shared" si="6"/>
        <v>833.33333333333337</v>
      </c>
      <c r="D36" s="48">
        <f t="shared" si="7"/>
        <v>299.99999999999989</v>
      </c>
      <c r="E36" s="48">
        <f t="shared" si="0"/>
        <v>1133.3333333333333</v>
      </c>
      <c r="G36" s="47">
        <v>12</v>
      </c>
      <c r="H36" s="48">
        <f>SUM(I36:$I$36)</f>
        <v>1071.0795381940752</v>
      </c>
      <c r="I36" s="48">
        <f t="shared" si="1"/>
        <v>1071.0795381940752</v>
      </c>
      <c r="J36" s="48">
        <f t="shared" si="2"/>
        <v>52.82036078765303</v>
      </c>
      <c r="K36" s="48">
        <f t="shared" si="3"/>
        <v>1123.8998989817283</v>
      </c>
      <c r="L36" s="11"/>
      <c r="M36" s="47">
        <v>12</v>
      </c>
      <c r="N36" s="48">
        <f>+N35-O35</f>
        <v>833.33333333333314</v>
      </c>
      <c r="O36" s="48">
        <f t="shared" si="4"/>
        <v>833.33333333333337</v>
      </c>
      <c r="P36" s="48">
        <f t="shared" si="5"/>
        <v>41.095890410958894</v>
      </c>
      <c r="Q36" s="48">
        <f t="shared" si="8"/>
        <v>874.42922374429224</v>
      </c>
    </row>
    <row r="37" spans="1:17" x14ac:dyDescent="0.25">
      <c r="A37" s="49"/>
      <c r="B37" s="49"/>
      <c r="C37" s="50">
        <f>SUM(C25:C36)</f>
        <v>10000</v>
      </c>
      <c r="D37" s="50">
        <f>SUM(D25:D36)</f>
        <v>3599.9999999999995</v>
      </c>
      <c r="E37" s="50">
        <f>SUM(E25:E36)</f>
        <v>13600.000000000002</v>
      </c>
      <c r="G37" s="49"/>
      <c r="H37" s="49"/>
      <c r="I37" s="50">
        <f>SUM(I25:I36)</f>
        <v>10000</v>
      </c>
      <c r="J37" s="50">
        <f>SUM(J25:J36)</f>
        <v>3486.7987877807404</v>
      </c>
      <c r="K37" s="50">
        <f>SUM(K25:K36)</f>
        <v>13486.798787780739</v>
      </c>
      <c r="M37" s="49"/>
      <c r="N37" s="50"/>
      <c r="O37" s="50">
        <f t="shared" ref="O37" si="10">SUM(O25:O36)</f>
        <v>10000</v>
      </c>
      <c r="P37" s="50">
        <f t="shared" ref="P37" si="11">SUM(P25:P36)</f>
        <v>3205.4794520547935</v>
      </c>
      <c r="Q37" s="50">
        <f>SUM(Q25:Q36)</f>
        <v>13205.479452054795</v>
      </c>
    </row>
    <row r="39" spans="1:17" x14ac:dyDescent="0.25">
      <c r="E39" s="11"/>
      <c r="K39" s="78"/>
    </row>
    <row r="40" spans="1:17" x14ac:dyDescent="0.25">
      <c r="K40" s="78"/>
    </row>
    <row r="1048574" hidden="1" x14ac:dyDescent="0.25"/>
    <row r="1048575" hidden="1" x14ac:dyDescent="0.25"/>
  </sheetData>
  <mergeCells count="3">
    <mergeCell ref="A17:E17"/>
    <mergeCell ref="G17:K17"/>
    <mergeCell ref="M17:Q17"/>
  </mergeCells>
  <hyperlinks>
    <hyperlink ref="N1" location="Introduccion!A1" display="Introducción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87"/>
  <sheetViews>
    <sheetView workbookViewId="0">
      <selection activeCell="M1" sqref="M1"/>
    </sheetView>
  </sheetViews>
  <sheetFormatPr baseColWidth="10" defaultColWidth="11.42578125" defaultRowHeight="15.75" x14ac:dyDescent="0.25"/>
  <cols>
    <col min="1" max="1" width="15" style="59" customWidth="1"/>
    <col min="2" max="2" width="12.140625" style="59" bestFit="1" customWidth="1"/>
    <col min="3" max="3" width="13.42578125" style="59" customWidth="1"/>
    <col min="4" max="4" width="17.5703125" style="59" customWidth="1"/>
    <col min="5" max="5" width="14.140625" style="59" customWidth="1"/>
    <col min="6" max="6" width="11.42578125" style="59" bestFit="1" customWidth="1"/>
    <col min="7" max="7" width="12.7109375" style="59" customWidth="1"/>
    <col min="8" max="8" width="11" style="59" bestFit="1" customWidth="1"/>
    <col min="9" max="12" width="11.42578125" style="59"/>
    <col min="13" max="13" width="12.42578125" style="59" bestFit="1" customWidth="1"/>
    <col min="14" max="256" width="11.42578125" style="59"/>
    <col min="257" max="257" width="17.28515625" style="59" customWidth="1"/>
    <col min="258" max="259" width="12.140625" style="59" bestFit="1" customWidth="1"/>
    <col min="260" max="260" width="13.140625" style="59" bestFit="1" customWidth="1"/>
    <col min="261" max="261" width="11" style="59" bestFit="1" customWidth="1"/>
    <col min="262" max="262" width="11.42578125" style="59" bestFit="1" customWidth="1"/>
    <col min="263" max="264" width="11" style="59" bestFit="1" customWidth="1"/>
    <col min="265" max="512" width="11.42578125" style="59"/>
    <col min="513" max="513" width="17.28515625" style="59" customWidth="1"/>
    <col min="514" max="515" width="12.140625" style="59" bestFit="1" customWidth="1"/>
    <col min="516" max="516" width="13.140625" style="59" bestFit="1" customWidth="1"/>
    <col min="517" max="517" width="11" style="59" bestFit="1" customWidth="1"/>
    <col min="518" max="518" width="11.42578125" style="59" bestFit="1" customWidth="1"/>
    <col min="519" max="520" width="11" style="59" bestFit="1" customWidth="1"/>
    <col min="521" max="768" width="11.42578125" style="59"/>
    <col min="769" max="769" width="17.28515625" style="59" customWidth="1"/>
    <col min="770" max="771" width="12.140625" style="59" bestFit="1" customWidth="1"/>
    <col min="772" max="772" width="13.140625" style="59" bestFit="1" customWidth="1"/>
    <col min="773" max="773" width="11" style="59" bestFit="1" customWidth="1"/>
    <col min="774" max="774" width="11.42578125" style="59" bestFit="1" customWidth="1"/>
    <col min="775" max="776" width="11" style="59" bestFit="1" customWidth="1"/>
    <col min="777" max="1024" width="11.42578125" style="59"/>
    <col min="1025" max="1025" width="17.28515625" style="59" customWidth="1"/>
    <col min="1026" max="1027" width="12.140625" style="59" bestFit="1" customWidth="1"/>
    <col min="1028" max="1028" width="13.140625" style="59" bestFit="1" customWidth="1"/>
    <col min="1029" max="1029" width="11" style="59" bestFit="1" customWidth="1"/>
    <col min="1030" max="1030" width="11.42578125" style="59" bestFit="1" customWidth="1"/>
    <col min="1031" max="1032" width="11" style="59" bestFit="1" customWidth="1"/>
    <col min="1033" max="1280" width="11.42578125" style="59"/>
    <col min="1281" max="1281" width="17.28515625" style="59" customWidth="1"/>
    <col min="1282" max="1283" width="12.140625" style="59" bestFit="1" customWidth="1"/>
    <col min="1284" max="1284" width="13.140625" style="59" bestFit="1" customWidth="1"/>
    <col min="1285" max="1285" width="11" style="59" bestFit="1" customWidth="1"/>
    <col min="1286" max="1286" width="11.42578125" style="59" bestFit="1" customWidth="1"/>
    <col min="1287" max="1288" width="11" style="59" bestFit="1" customWidth="1"/>
    <col min="1289" max="1536" width="11.42578125" style="59"/>
    <col min="1537" max="1537" width="17.28515625" style="59" customWidth="1"/>
    <col min="1538" max="1539" width="12.140625" style="59" bestFit="1" customWidth="1"/>
    <col min="1540" max="1540" width="13.140625" style="59" bestFit="1" customWidth="1"/>
    <col min="1541" max="1541" width="11" style="59" bestFit="1" customWidth="1"/>
    <col min="1542" max="1542" width="11.42578125" style="59" bestFit="1" customWidth="1"/>
    <col min="1543" max="1544" width="11" style="59" bestFit="1" customWidth="1"/>
    <col min="1545" max="1792" width="11.42578125" style="59"/>
    <col min="1793" max="1793" width="17.28515625" style="59" customWidth="1"/>
    <col min="1794" max="1795" width="12.140625" style="59" bestFit="1" customWidth="1"/>
    <col min="1796" max="1796" width="13.140625" style="59" bestFit="1" customWidth="1"/>
    <col min="1797" max="1797" width="11" style="59" bestFit="1" customWidth="1"/>
    <col min="1798" max="1798" width="11.42578125" style="59" bestFit="1" customWidth="1"/>
    <col min="1799" max="1800" width="11" style="59" bestFit="1" customWidth="1"/>
    <col min="1801" max="2048" width="11.42578125" style="59"/>
    <col min="2049" max="2049" width="17.28515625" style="59" customWidth="1"/>
    <col min="2050" max="2051" width="12.140625" style="59" bestFit="1" customWidth="1"/>
    <col min="2052" max="2052" width="13.140625" style="59" bestFit="1" customWidth="1"/>
    <col min="2053" max="2053" width="11" style="59" bestFit="1" customWidth="1"/>
    <col min="2054" max="2054" width="11.42578125" style="59" bestFit="1" customWidth="1"/>
    <col min="2055" max="2056" width="11" style="59" bestFit="1" customWidth="1"/>
    <col min="2057" max="2304" width="11.42578125" style="59"/>
    <col min="2305" max="2305" width="17.28515625" style="59" customWidth="1"/>
    <col min="2306" max="2307" width="12.140625" style="59" bestFit="1" customWidth="1"/>
    <col min="2308" max="2308" width="13.140625" style="59" bestFit="1" customWidth="1"/>
    <col min="2309" max="2309" width="11" style="59" bestFit="1" customWidth="1"/>
    <col min="2310" max="2310" width="11.42578125" style="59" bestFit="1" customWidth="1"/>
    <col min="2311" max="2312" width="11" style="59" bestFit="1" customWidth="1"/>
    <col min="2313" max="2560" width="11.42578125" style="59"/>
    <col min="2561" max="2561" width="17.28515625" style="59" customWidth="1"/>
    <col min="2562" max="2563" width="12.140625" style="59" bestFit="1" customWidth="1"/>
    <col min="2564" max="2564" width="13.140625" style="59" bestFit="1" customWidth="1"/>
    <col min="2565" max="2565" width="11" style="59" bestFit="1" customWidth="1"/>
    <col min="2566" max="2566" width="11.42578125" style="59" bestFit="1" customWidth="1"/>
    <col min="2567" max="2568" width="11" style="59" bestFit="1" customWidth="1"/>
    <col min="2569" max="2816" width="11.42578125" style="59"/>
    <col min="2817" max="2817" width="17.28515625" style="59" customWidth="1"/>
    <col min="2818" max="2819" width="12.140625" style="59" bestFit="1" customWidth="1"/>
    <col min="2820" max="2820" width="13.140625" style="59" bestFit="1" customWidth="1"/>
    <col min="2821" max="2821" width="11" style="59" bestFit="1" customWidth="1"/>
    <col min="2822" max="2822" width="11.42578125" style="59" bestFit="1" customWidth="1"/>
    <col min="2823" max="2824" width="11" style="59" bestFit="1" customWidth="1"/>
    <col min="2825" max="3072" width="11.42578125" style="59"/>
    <col min="3073" max="3073" width="17.28515625" style="59" customWidth="1"/>
    <col min="3074" max="3075" width="12.140625" style="59" bestFit="1" customWidth="1"/>
    <col min="3076" max="3076" width="13.140625" style="59" bestFit="1" customWidth="1"/>
    <col min="3077" max="3077" width="11" style="59" bestFit="1" customWidth="1"/>
    <col min="3078" max="3078" width="11.42578125" style="59" bestFit="1" customWidth="1"/>
    <col min="3079" max="3080" width="11" style="59" bestFit="1" customWidth="1"/>
    <col min="3081" max="3328" width="11.42578125" style="59"/>
    <col min="3329" max="3329" width="17.28515625" style="59" customWidth="1"/>
    <col min="3330" max="3331" width="12.140625" style="59" bestFit="1" customWidth="1"/>
    <col min="3332" max="3332" width="13.140625" style="59" bestFit="1" customWidth="1"/>
    <col min="3333" max="3333" width="11" style="59" bestFit="1" customWidth="1"/>
    <col min="3334" max="3334" width="11.42578125" style="59" bestFit="1" customWidth="1"/>
    <col min="3335" max="3336" width="11" style="59" bestFit="1" customWidth="1"/>
    <col min="3337" max="3584" width="11.42578125" style="59"/>
    <col min="3585" max="3585" width="17.28515625" style="59" customWidth="1"/>
    <col min="3586" max="3587" width="12.140625" style="59" bestFit="1" customWidth="1"/>
    <col min="3588" max="3588" width="13.140625" style="59" bestFit="1" customWidth="1"/>
    <col min="3589" max="3589" width="11" style="59" bestFit="1" customWidth="1"/>
    <col min="3590" max="3590" width="11.42578125" style="59" bestFit="1" customWidth="1"/>
    <col min="3591" max="3592" width="11" style="59" bestFit="1" customWidth="1"/>
    <col min="3593" max="3840" width="11.42578125" style="59"/>
    <col min="3841" max="3841" width="17.28515625" style="59" customWidth="1"/>
    <col min="3842" max="3843" width="12.140625" style="59" bestFit="1" customWidth="1"/>
    <col min="3844" max="3844" width="13.140625" style="59" bestFit="1" customWidth="1"/>
    <col min="3845" max="3845" width="11" style="59" bestFit="1" customWidth="1"/>
    <col min="3846" max="3846" width="11.42578125" style="59" bestFit="1" customWidth="1"/>
    <col min="3847" max="3848" width="11" style="59" bestFit="1" customWidth="1"/>
    <col min="3849" max="4096" width="11.42578125" style="59"/>
    <col min="4097" max="4097" width="17.28515625" style="59" customWidth="1"/>
    <col min="4098" max="4099" width="12.140625" style="59" bestFit="1" customWidth="1"/>
    <col min="4100" max="4100" width="13.140625" style="59" bestFit="1" customWidth="1"/>
    <col min="4101" max="4101" width="11" style="59" bestFit="1" customWidth="1"/>
    <col min="4102" max="4102" width="11.42578125" style="59" bestFit="1" customWidth="1"/>
    <col min="4103" max="4104" width="11" style="59" bestFit="1" customWidth="1"/>
    <col min="4105" max="4352" width="11.42578125" style="59"/>
    <col min="4353" max="4353" width="17.28515625" style="59" customWidth="1"/>
    <col min="4354" max="4355" width="12.140625" style="59" bestFit="1" customWidth="1"/>
    <col min="4356" max="4356" width="13.140625" style="59" bestFit="1" customWidth="1"/>
    <col min="4357" max="4357" width="11" style="59" bestFit="1" customWidth="1"/>
    <col min="4358" max="4358" width="11.42578125" style="59" bestFit="1" customWidth="1"/>
    <col min="4359" max="4360" width="11" style="59" bestFit="1" customWidth="1"/>
    <col min="4361" max="4608" width="11.42578125" style="59"/>
    <col min="4609" max="4609" width="17.28515625" style="59" customWidth="1"/>
    <col min="4610" max="4611" width="12.140625" style="59" bestFit="1" customWidth="1"/>
    <col min="4612" max="4612" width="13.140625" style="59" bestFit="1" customWidth="1"/>
    <col min="4613" max="4613" width="11" style="59" bestFit="1" customWidth="1"/>
    <col min="4614" max="4614" width="11.42578125" style="59" bestFit="1" customWidth="1"/>
    <col min="4615" max="4616" width="11" style="59" bestFit="1" customWidth="1"/>
    <col min="4617" max="4864" width="11.42578125" style="59"/>
    <col min="4865" max="4865" width="17.28515625" style="59" customWidth="1"/>
    <col min="4866" max="4867" width="12.140625" style="59" bestFit="1" customWidth="1"/>
    <col min="4868" max="4868" width="13.140625" style="59" bestFit="1" customWidth="1"/>
    <col min="4869" max="4869" width="11" style="59" bestFit="1" customWidth="1"/>
    <col min="4870" max="4870" width="11.42578125" style="59" bestFit="1" customWidth="1"/>
    <col min="4871" max="4872" width="11" style="59" bestFit="1" customWidth="1"/>
    <col min="4873" max="5120" width="11.42578125" style="59"/>
    <col min="5121" max="5121" width="17.28515625" style="59" customWidth="1"/>
    <col min="5122" max="5123" width="12.140625" style="59" bestFit="1" customWidth="1"/>
    <col min="5124" max="5124" width="13.140625" style="59" bestFit="1" customWidth="1"/>
    <col min="5125" max="5125" width="11" style="59" bestFit="1" customWidth="1"/>
    <col min="5126" max="5126" width="11.42578125" style="59" bestFit="1" customWidth="1"/>
    <col min="5127" max="5128" width="11" style="59" bestFit="1" customWidth="1"/>
    <col min="5129" max="5376" width="11.42578125" style="59"/>
    <col min="5377" max="5377" width="17.28515625" style="59" customWidth="1"/>
    <col min="5378" max="5379" width="12.140625" style="59" bestFit="1" customWidth="1"/>
    <col min="5380" max="5380" width="13.140625" style="59" bestFit="1" customWidth="1"/>
    <col min="5381" max="5381" width="11" style="59" bestFit="1" customWidth="1"/>
    <col min="5382" max="5382" width="11.42578125" style="59" bestFit="1" customWidth="1"/>
    <col min="5383" max="5384" width="11" style="59" bestFit="1" customWidth="1"/>
    <col min="5385" max="5632" width="11.42578125" style="59"/>
    <col min="5633" max="5633" width="17.28515625" style="59" customWidth="1"/>
    <col min="5634" max="5635" width="12.140625" style="59" bestFit="1" customWidth="1"/>
    <col min="5636" max="5636" width="13.140625" style="59" bestFit="1" customWidth="1"/>
    <col min="5637" max="5637" width="11" style="59" bestFit="1" customWidth="1"/>
    <col min="5638" max="5638" width="11.42578125" style="59" bestFit="1" customWidth="1"/>
    <col min="5639" max="5640" width="11" style="59" bestFit="1" customWidth="1"/>
    <col min="5641" max="5888" width="11.42578125" style="59"/>
    <col min="5889" max="5889" width="17.28515625" style="59" customWidth="1"/>
    <col min="5890" max="5891" width="12.140625" style="59" bestFit="1" customWidth="1"/>
    <col min="5892" max="5892" width="13.140625" style="59" bestFit="1" customWidth="1"/>
    <col min="5893" max="5893" width="11" style="59" bestFit="1" customWidth="1"/>
    <col min="5894" max="5894" width="11.42578125" style="59" bestFit="1" customWidth="1"/>
    <col min="5895" max="5896" width="11" style="59" bestFit="1" customWidth="1"/>
    <col min="5897" max="6144" width="11.42578125" style="59"/>
    <col min="6145" max="6145" width="17.28515625" style="59" customWidth="1"/>
    <col min="6146" max="6147" width="12.140625" style="59" bestFit="1" customWidth="1"/>
    <col min="6148" max="6148" width="13.140625" style="59" bestFit="1" customWidth="1"/>
    <col min="6149" max="6149" width="11" style="59" bestFit="1" customWidth="1"/>
    <col min="6150" max="6150" width="11.42578125" style="59" bestFit="1" customWidth="1"/>
    <col min="6151" max="6152" width="11" style="59" bestFit="1" customWidth="1"/>
    <col min="6153" max="6400" width="11.42578125" style="59"/>
    <col min="6401" max="6401" width="17.28515625" style="59" customWidth="1"/>
    <col min="6402" max="6403" width="12.140625" style="59" bestFit="1" customWidth="1"/>
    <col min="6404" max="6404" width="13.140625" style="59" bestFit="1" customWidth="1"/>
    <col min="6405" max="6405" width="11" style="59" bestFit="1" customWidth="1"/>
    <col min="6406" max="6406" width="11.42578125" style="59" bestFit="1" customWidth="1"/>
    <col min="6407" max="6408" width="11" style="59" bestFit="1" customWidth="1"/>
    <col min="6409" max="6656" width="11.42578125" style="59"/>
    <col min="6657" max="6657" width="17.28515625" style="59" customWidth="1"/>
    <col min="6658" max="6659" width="12.140625" style="59" bestFit="1" customWidth="1"/>
    <col min="6660" max="6660" width="13.140625" style="59" bestFit="1" customWidth="1"/>
    <col min="6661" max="6661" width="11" style="59" bestFit="1" customWidth="1"/>
    <col min="6662" max="6662" width="11.42578125" style="59" bestFit="1" customWidth="1"/>
    <col min="6663" max="6664" width="11" style="59" bestFit="1" customWidth="1"/>
    <col min="6665" max="6912" width="11.42578125" style="59"/>
    <col min="6913" max="6913" width="17.28515625" style="59" customWidth="1"/>
    <col min="6914" max="6915" width="12.140625" style="59" bestFit="1" customWidth="1"/>
    <col min="6916" max="6916" width="13.140625" style="59" bestFit="1" customWidth="1"/>
    <col min="6917" max="6917" width="11" style="59" bestFit="1" customWidth="1"/>
    <col min="6918" max="6918" width="11.42578125" style="59" bestFit="1" customWidth="1"/>
    <col min="6919" max="6920" width="11" style="59" bestFit="1" customWidth="1"/>
    <col min="6921" max="7168" width="11.42578125" style="59"/>
    <col min="7169" max="7169" width="17.28515625" style="59" customWidth="1"/>
    <col min="7170" max="7171" width="12.140625" style="59" bestFit="1" customWidth="1"/>
    <col min="7172" max="7172" width="13.140625" style="59" bestFit="1" customWidth="1"/>
    <col min="7173" max="7173" width="11" style="59" bestFit="1" customWidth="1"/>
    <col min="7174" max="7174" width="11.42578125" style="59" bestFit="1" customWidth="1"/>
    <col min="7175" max="7176" width="11" style="59" bestFit="1" customWidth="1"/>
    <col min="7177" max="7424" width="11.42578125" style="59"/>
    <col min="7425" max="7425" width="17.28515625" style="59" customWidth="1"/>
    <col min="7426" max="7427" width="12.140625" style="59" bestFit="1" customWidth="1"/>
    <col min="7428" max="7428" width="13.140625" style="59" bestFit="1" customWidth="1"/>
    <col min="7429" max="7429" width="11" style="59" bestFit="1" customWidth="1"/>
    <col min="7430" max="7430" width="11.42578125" style="59" bestFit="1" customWidth="1"/>
    <col min="7431" max="7432" width="11" style="59" bestFit="1" customWidth="1"/>
    <col min="7433" max="7680" width="11.42578125" style="59"/>
    <col min="7681" max="7681" width="17.28515625" style="59" customWidth="1"/>
    <col min="7682" max="7683" width="12.140625" style="59" bestFit="1" customWidth="1"/>
    <col min="7684" max="7684" width="13.140625" style="59" bestFit="1" customWidth="1"/>
    <col min="7685" max="7685" width="11" style="59" bestFit="1" customWidth="1"/>
    <col min="7686" max="7686" width="11.42578125" style="59" bestFit="1" customWidth="1"/>
    <col min="7687" max="7688" width="11" style="59" bestFit="1" customWidth="1"/>
    <col min="7689" max="7936" width="11.42578125" style="59"/>
    <col min="7937" max="7937" width="17.28515625" style="59" customWidth="1"/>
    <col min="7938" max="7939" width="12.140625" style="59" bestFit="1" customWidth="1"/>
    <col min="7940" max="7940" width="13.140625" style="59" bestFit="1" customWidth="1"/>
    <col min="7941" max="7941" width="11" style="59" bestFit="1" customWidth="1"/>
    <col min="7942" max="7942" width="11.42578125" style="59" bestFit="1" customWidth="1"/>
    <col min="7943" max="7944" width="11" style="59" bestFit="1" customWidth="1"/>
    <col min="7945" max="8192" width="11.42578125" style="59"/>
    <col min="8193" max="8193" width="17.28515625" style="59" customWidth="1"/>
    <col min="8194" max="8195" width="12.140625" style="59" bestFit="1" customWidth="1"/>
    <col min="8196" max="8196" width="13.140625" style="59" bestFit="1" customWidth="1"/>
    <col min="8197" max="8197" width="11" style="59" bestFit="1" customWidth="1"/>
    <col min="8198" max="8198" width="11.42578125" style="59" bestFit="1" customWidth="1"/>
    <col min="8199" max="8200" width="11" style="59" bestFit="1" customWidth="1"/>
    <col min="8201" max="8448" width="11.42578125" style="59"/>
    <col min="8449" max="8449" width="17.28515625" style="59" customWidth="1"/>
    <col min="8450" max="8451" width="12.140625" style="59" bestFit="1" customWidth="1"/>
    <col min="8452" max="8452" width="13.140625" style="59" bestFit="1" customWidth="1"/>
    <col min="8453" max="8453" width="11" style="59" bestFit="1" customWidth="1"/>
    <col min="8454" max="8454" width="11.42578125" style="59" bestFit="1" customWidth="1"/>
    <col min="8455" max="8456" width="11" style="59" bestFit="1" customWidth="1"/>
    <col min="8457" max="8704" width="11.42578125" style="59"/>
    <col min="8705" max="8705" width="17.28515625" style="59" customWidth="1"/>
    <col min="8706" max="8707" width="12.140625" style="59" bestFit="1" customWidth="1"/>
    <col min="8708" max="8708" width="13.140625" style="59" bestFit="1" customWidth="1"/>
    <col min="8709" max="8709" width="11" style="59" bestFit="1" customWidth="1"/>
    <col min="8710" max="8710" width="11.42578125" style="59" bestFit="1" customWidth="1"/>
    <col min="8711" max="8712" width="11" style="59" bestFit="1" customWidth="1"/>
    <col min="8713" max="8960" width="11.42578125" style="59"/>
    <col min="8961" max="8961" width="17.28515625" style="59" customWidth="1"/>
    <col min="8962" max="8963" width="12.140625" style="59" bestFit="1" customWidth="1"/>
    <col min="8964" max="8964" width="13.140625" style="59" bestFit="1" customWidth="1"/>
    <col min="8965" max="8965" width="11" style="59" bestFit="1" customWidth="1"/>
    <col min="8966" max="8966" width="11.42578125" style="59" bestFit="1" customWidth="1"/>
    <col min="8967" max="8968" width="11" style="59" bestFit="1" customWidth="1"/>
    <col min="8969" max="9216" width="11.42578125" style="59"/>
    <col min="9217" max="9217" width="17.28515625" style="59" customWidth="1"/>
    <col min="9218" max="9219" width="12.140625" style="59" bestFit="1" customWidth="1"/>
    <col min="9220" max="9220" width="13.140625" style="59" bestFit="1" customWidth="1"/>
    <col min="9221" max="9221" width="11" style="59" bestFit="1" customWidth="1"/>
    <col min="9222" max="9222" width="11.42578125" style="59" bestFit="1" customWidth="1"/>
    <col min="9223" max="9224" width="11" style="59" bestFit="1" customWidth="1"/>
    <col min="9225" max="9472" width="11.42578125" style="59"/>
    <col min="9473" max="9473" width="17.28515625" style="59" customWidth="1"/>
    <col min="9474" max="9475" width="12.140625" style="59" bestFit="1" customWidth="1"/>
    <col min="9476" max="9476" width="13.140625" style="59" bestFit="1" customWidth="1"/>
    <col min="9477" max="9477" width="11" style="59" bestFit="1" customWidth="1"/>
    <col min="9478" max="9478" width="11.42578125" style="59" bestFit="1" customWidth="1"/>
    <col min="9479" max="9480" width="11" style="59" bestFit="1" customWidth="1"/>
    <col min="9481" max="9728" width="11.42578125" style="59"/>
    <col min="9729" max="9729" width="17.28515625" style="59" customWidth="1"/>
    <col min="9730" max="9731" width="12.140625" style="59" bestFit="1" customWidth="1"/>
    <col min="9732" max="9732" width="13.140625" style="59" bestFit="1" customWidth="1"/>
    <col min="9733" max="9733" width="11" style="59" bestFit="1" customWidth="1"/>
    <col min="9734" max="9734" width="11.42578125" style="59" bestFit="1" customWidth="1"/>
    <col min="9735" max="9736" width="11" style="59" bestFit="1" customWidth="1"/>
    <col min="9737" max="9984" width="11.42578125" style="59"/>
    <col min="9985" max="9985" width="17.28515625" style="59" customWidth="1"/>
    <col min="9986" max="9987" width="12.140625" style="59" bestFit="1" customWidth="1"/>
    <col min="9988" max="9988" width="13.140625" style="59" bestFit="1" customWidth="1"/>
    <col min="9989" max="9989" width="11" style="59" bestFit="1" customWidth="1"/>
    <col min="9990" max="9990" width="11.42578125" style="59" bestFit="1" customWidth="1"/>
    <col min="9991" max="9992" width="11" style="59" bestFit="1" customWidth="1"/>
    <col min="9993" max="10240" width="11.42578125" style="59"/>
    <col min="10241" max="10241" width="17.28515625" style="59" customWidth="1"/>
    <col min="10242" max="10243" width="12.140625" style="59" bestFit="1" customWidth="1"/>
    <col min="10244" max="10244" width="13.140625" style="59" bestFit="1" customWidth="1"/>
    <col min="10245" max="10245" width="11" style="59" bestFit="1" customWidth="1"/>
    <col min="10246" max="10246" width="11.42578125" style="59" bestFit="1" customWidth="1"/>
    <col min="10247" max="10248" width="11" style="59" bestFit="1" customWidth="1"/>
    <col min="10249" max="10496" width="11.42578125" style="59"/>
    <col min="10497" max="10497" width="17.28515625" style="59" customWidth="1"/>
    <col min="10498" max="10499" width="12.140625" style="59" bestFit="1" customWidth="1"/>
    <col min="10500" max="10500" width="13.140625" style="59" bestFit="1" customWidth="1"/>
    <col min="10501" max="10501" width="11" style="59" bestFit="1" customWidth="1"/>
    <col min="10502" max="10502" width="11.42578125" style="59" bestFit="1" customWidth="1"/>
    <col min="10503" max="10504" width="11" style="59" bestFit="1" customWidth="1"/>
    <col min="10505" max="10752" width="11.42578125" style="59"/>
    <col min="10753" max="10753" width="17.28515625" style="59" customWidth="1"/>
    <col min="10754" max="10755" width="12.140625" style="59" bestFit="1" customWidth="1"/>
    <col min="10756" max="10756" width="13.140625" style="59" bestFit="1" customWidth="1"/>
    <col min="10757" max="10757" width="11" style="59" bestFit="1" customWidth="1"/>
    <col min="10758" max="10758" width="11.42578125" style="59" bestFit="1" customWidth="1"/>
    <col min="10759" max="10760" width="11" style="59" bestFit="1" customWidth="1"/>
    <col min="10761" max="11008" width="11.42578125" style="59"/>
    <col min="11009" max="11009" width="17.28515625" style="59" customWidth="1"/>
    <col min="11010" max="11011" width="12.140625" style="59" bestFit="1" customWidth="1"/>
    <col min="11012" max="11012" width="13.140625" style="59" bestFit="1" customWidth="1"/>
    <col min="11013" max="11013" width="11" style="59" bestFit="1" customWidth="1"/>
    <col min="11014" max="11014" width="11.42578125" style="59" bestFit="1" customWidth="1"/>
    <col min="11015" max="11016" width="11" style="59" bestFit="1" customWidth="1"/>
    <col min="11017" max="11264" width="11.42578125" style="59"/>
    <col min="11265" max="11265" width="17.28515625" style="59" customWidth="1"/>
    <col min="11266" max="11267" width="12.140625" style="59" bestFit="1" customWidth="1"/>
    <col min="11268" max="11268" width="13.140625" style="59" bestFit="1" customWidth="1"/>
    <col min="11269" max="11269" width="11" style="59" bestFit="1" customWidth="1"/>
    <col min="11270" max="11270" width="11.42578125" style="59" bestFit="1" customWidth="1"/>
    <col min="11271" max="11272" width="11" style="59" bestFit="1" customWidth="1"/>
    <col min="11273" max="11520" width="11.42578125" style="59"/>
    <col min="11521" max="11521" width="17.28515625" style="59" customWidth="1"/>
    <col min="11522" max="11523" width="12.140625" style="59" bestFit="1" customWidth="1"/>
    <col min="11524" max="11524" width="13.140625" style="59" bestFit="1" customWidth="1"/>
    <col min="11525" max="11525" width="11" style="59" bestFit="1" customWidth="1"/>
    <col min="11526" max="11526" width="11.42578125" style="59" bestFit="1" customWidth="1"/>
    <col min="11527" max="11528" width="11" style="59" bestFit="1" customWidth="1"/>
    <col min="11529" max="11776" width="11.42578125" style="59"/>
    <col min="11777" max="11777" width="17.28515625" style="59" customWidth="1"/>
    <col min="11778" max="11779" width="12.140625" style="59" bestFit="1" customWidth="1"/>
    <col min="11780" max="11780" width="13.140625" style="59" bestFit="1" customWidth="1"/>
    <col min="11781" max="11781" width="11" style="59" bestFit="1" customWidth="1"/>
    <col min="11782" max="11782" width="11.42578125" style="59" bestFit="1" customWidth="1"/>
    <col min="11783" max="11784" width="11" style="59" bestFit="1" customWidth="1"/>
    <col min="11785" max="12032" width="11.42578125" style="59"/>
    <col min="12033" max="12033" width="17.28515625" style="59" customWidth="1"/>
    <col min="12034" max="12035" width="12.140625" style="59" bestFit="1" customWidth="1"/>
    <col min="12036" max="12036" width="13.140625" style="59" bestFit="1" customWidth="1"/>
    <col min="12037" max="12037" width="11" style="59" bestFit="1" customWidth="1"/>
    <col min="12038" max="12038" width="11.42578125" style="59" bestFit="1" customWidth="1"/>
    <col min="12039" max="12040" width="11" style="59" bestFit="1" customWidth="1"/>
    <col min="12041" max="12288" width="11.42578125" style="59"/>
    <col min="12289" max="12289" width="17.28515625" style="59" customWidth="1"/>
    <col min="12290" max="12291" width="12.140625" style="59" bestFit="1" customWidth="1"/>
    <col min="12292" max="12292" width="13.140625" style="59" bestFit="1" customWidth="1"/>
    <col min="12293" max="12293" width="11" style="59" bestFit="1" customWidth="1"/>
    <col min="12294" max="12294" width="11.42578125" style="59" bestFit="1" customWidth="1"/>
    <col min="12295" max="12296" width="11" style="59" bestFit="1" customWidth="1"/>
    <col min="12297" max="12544" width="11.42578125" style="59"/>
    <col min="12545" max="12545" width="17.28515625" style="59" customWidth="1"/>
    <col min="12546" max="12547" width="12.140625" style="59" bestFit="1" customWidth="1"/>
    <col min="12548" max="12548" width="13.140625" style="59" bestFit="1" customWidth="1"/>
    <col min="12549" max="12549" width="11" style="59" bestFit="1" customWidth="1"/>
    <col min="12550" max="12550" width="11.42578125" style="59" bestFit="1" customWidth="1"/>
    <col min="12551" max="12552" width="11" style="59" bestFit="1" customWidth="1"/>
    <col min="12553" max="12800" width="11.42578125" style="59"/>
    <col min="12801" max="12801" width="17.28515625" style="59" customWidth="1"/>
    <col min="12802" max="12803" width="12.140625" style="59" bestFit="1" customWidth="1"/>
    <col min="12804" max="12804" width="13.140625" style="59" bestFit="1" customWidth="1"/>
    <col min="12805" max="12805" width="11" style="59" bestFit="1" customWidth="1"/>
    <col min="12806" max="12806" width="11.42578125" style="59" bestFit="1" customWidth="1"/>
    <col min="12807" max="12808" width="11" style="59" bestFit="1" customWidth="1"/>
    <col min="12809" max="13056" width="11.42578125" style="59"/>
    <col min="13057" max="13057" width="17.28515625" style="59" customWidth="1"/>
    <col min="13058" max="13059" width="12.140625" style="59" bestFit="1" customWidth="1"/>
    <col min="13060" max="13060" width="13.140625" style="59" bestFit="1" customWidth="1"/>
    <col min="13061" max="13061" width="11" style="59" bestFit="1" customWidth="1"/>
    <col min="13062" max="13062" width="11.42578125" style="59" bestFit="1" customWidth="1"/>
    <col min="13063" max="13064" width="11" style="59" bestFit="1" customWidth="1"/>
    <col min="13065" max="13312" width="11.42578125" style="59"/>
    <col min="13313" max="13313" width="17.28515625" style="59" customWidth="1"/>
    <col min="13314" max="13315" width="12.140625" style="59" bestFit="1" customWidth="1"/>
    <col min="13316" max="13316" width="13.140625" style="59" bestFit="1" customWidth="1"/>
    <col min="13317" max="13317" width="11" style="59" bestFit="1" customWidth="1"/>
    <col min="13318" max="13318" width="11.42578125" style="59" bestFit="1" customWidth="1"/>
    <col min="13319" max="13320" width="11" style="59" bestFit="1" customWidth="1"/>
    <col min="13321" max="13568" width="11.42578125" style="59"/>
    <col min="13569" max="13569" width="17.28515625" style="59" customWidth="1"/>
    <col min="13570" max="13571" width="12.140625" style="59" bestFit="1" customWidth="1"/>
    <col min="13572" max="13572" width="13.140625" style="59" bestFit="1" customWidth="1"/>
    <col min="13573" max="13573" width="11" style="59" bestFit="1" customWidth="1"/>
    <col min="13574" max="13574" width="11.42578125" style="59" bestFit="1" customWidth="1"/>
    <col min="13575" max="13576" width="11" style="59" bestFit="1" customWidth="1"/>
    <col min="13577" max="13824" width="11.42578125" style="59"/>
    <col min="13825" max="13825" width="17.28515625" style="59" customWidth="1"/>
    <col min="13826" max="13827" width="12.140625" style="59" bestFit="1" customWidth="1"/>
    <col min="13828" max="13828" width="13.140625" style="59" bestFit="1" customWidth="1"/>
    <col min="13829" max="13829" width="11" style="59" bestFit="1" customWidth="1"/>
    <col min="13830" max="13830" width="11.42578125" style="59" bestFit="1" customWidth="1"/>
    <col min="13831" max="13832" width="11" style="59" bestFit="1" customWidth="1"/>
    <col min="13833" max="14080" width="11.42578125" style="59"/>
    <col min="14081" max="14081" width="17.28515625" style="59" customWidth="1"/>
    <col min="14082" max="14083" width="12.140625" style="59" bestFit="1" customWidth="1"/>
    <col min="14084" max="14084" width="13.140625" style="59" bestFit="1" customWidth="1"/>
    <col min="14085" max="14085" width="11" style="59" bestFit="1" customWidth="1"/>
    <col min="14086" max="14086" width="11.42578125" style="59" bestFit="1" customWidth="1"/>
    <col min="14087" max="14088" width="11" style="59" bestFit="1" customWidth="1"/>
    <col min="14089" max="14336" width="11.42578125" style="59"/>
    <col min="14337" max="14337" width="17.28515625" style="59" customWidth="1"/>
    <col min="14338" max="14339" width="12.140625" style="59" bestFit="1" customWidth="1"/>
    <col min="14340" max="14340" width="13.140625" style="59" bestFit="1" customWidth="1"/>
    <col min="14341" max="14341" width="11" style="59" bestFit="1" customWidth="1"/>
    <col min="14342" max="14342" width="11.42578125" style="59" bestFit="1" customWidth="1"/>
    <col min="14343" max="14344" width="11" style="59" bestFit="1" customWidth="1"/>
    <col min="14345" max="14592" width="11.42578125" style="59"/>
    <col min="14593" max="14593" width="17.28515625" style="59" customWidth="1"/>
    <col min="14594" max="14595" width="12.140625" style="59" bestFit="1" customWidth="1"/>
    <col min="14596" max="14596" width="13.140625" style="59" bestFit="1" customWidth="1"/>
    <col min="14597" max="14597" width="11" style="59" bestFit="1" customWidth="1"/>
    <col min="14598" max="14598" width="11.42578125" style="59" bestFit="1" customWidth="1"/>
    <col min="14599" max="14600" width="11" style="59" bestFit="1" customWidth="1"/>
    <col min="14601" max="14848" width="11.42578125" style="59"/>
    <col min="14849" max="14849" width="17.28515625" style="59" customWidth="1"/>
    <col min="14850" max="14851" width="12.140625" style="59" bestFit="1" customWidth="1"/>
    <col min="14852" max="14852" width="13.140625" style="59" bestFit="1" customWidth="1"/>
    <col min="14853" max="14853" width="11" style="59" bestFit="1" customWidth="1"/>
    <col min="14854" max="14854" width="11.42578125" style="59" bestFit="1" customWidth="1"/>
    <col min="14855" max="14856" width="11" style="59" bestFit="1" customWidth="1"/>
    <col min="14857" max="15104" width="11.42578125" style="59"/>
    <col min="15105" max="15105" width="17.28515625" style="59" customWidth="1"/>
    <col min="15106" max="15107" width="12.140625" style="59" bestFit="1" customWidth="1"/>
    <col min="15108" max="15108" width="13.140625" style="59" bestFit="1" customWidth="1"/>
    <col min="15109" max="15109" width="11" style="59" bestFit="1" customWidth="1"/>
    <col min="15110" max="15110" width="11.42578125" style="59" bestFit="1" customWidth="1"/>
    <col min="15111" max="15112" width="11" style="59" bestFit="1" customWidth="1"/>
    <col min="15113" max="15360" width="11.42578125" style="59"/>
    <col min="15361" max="15361" width="17.28515625" style="59" customWidth="1"/>
    <col min="15362" max="15363" width="12.140625" style="59" bestFit="1" customWidth="1"/>
    <col min="15364" max="15364" width="13.140625" style="59" bestFit="1" customWidth="1"/>
    <col min="15365" max="15365" width="11" style="59" bestFit="1" customWidth="1"/>
    <col min="15366" max="15366" width="11.42578125" style="59" bestFit="1" customWidth="1"/>
    <col min="15367" max="15368" width="11" style="59" bestFit="1" customWidth="1"/>
    <col min="15369" max="15616" width="11.42578125" style="59"/>
    <col min="15617" max="15617" width="17.28515625" style="59" customWidth="1"/>
    <col min="15618" max="15619" width="12.140625" style="59" bestFit="1" customWidth="1"/>
    <col min="15620" max="15620" width="13.140625" style="59" bestFit="1" customWidth="1"/>
    <col min="15621" max="15621" width="11" style="59" bestFit="1" customWidth="1"/>
    <col min="15622" max="15622" width="11.42578125" style="59" bestFit="1" customWidth="1"/>
    <col min="15623" max="15624" width="11" style="59" bestFit="1" customWidth="1"/>
    <col min="15625" max="15872" width="11.42578125" style="59"/>
    <col min="15873" max="15873" width="17.28515625" style="59" customWidth="1"/>
    <col min="15874" max="15875" width="12.140625" style="59" bestFit="1" customWidth="1"/>
    <col min="15876" max="15876" width="13.140625" style="59" bestFit="1" customWidth="1"/>
    <col min="15877" max="15877" width="11" style="59" bestFit="1" customWidth="1"/>
    <col min="15878" max="15878" width="11.42578125" style="59" bestFit="1" customWidth="1"/>
    <col min="15879" max="15880" width="11" style="59" bestFit="1" customWidth="1"/>
    <col min="15881" max="16128" width="11.42578125" style="59"/>
    <col min="16129" max="16129" width="17.28515625" style="59" customWidth="1"/>
    <col min="16130" max="16131" width="12.140625" style="59" bestFit="1" customWidth="1"/>
    <col min="16132" max="16132" width="13.140625" style="59" bestFit="1" customWidth="1"/>
    <col min="16133" max="16133" width="11" style="59" bestFit="1" customWidth="1"/>
    <col min="16134" max="16134" width="11.42578125" style="59" bestFit="1" customWidth="1"/>
    <col min="16135" max="16136" width="11" style="59" bestFit="1" customWidth="1"/>
    <col min="16137" max="16384" width="11.42578125" style="59"/>
  </cols>
  <sheetData>
    <row r="1" spans="1:13" s="2" customFormat="1" x14ac:dyDescent="0.25">
      <c r="A1" s="32" t="s">
        <v>196</v>
      </c>
      <c r="M1" s="58" t="s">
        <v>33</v>
      </c>
    </row>
    <row r="2" spans="1:13" s="2" customFormat="1" x14ac:dyDescent="0.25">
      <c r="A2" s="32"/>
    </row>
    <row r="3" spans="1:13" s="2" customFormat="1" x14ac:dyDescent="0.25">
      <c r="A3" s="32" t="s">
        <v>161</v>
      </c>
    </row>
    <row r="5" spans="1:13" x14ac:dyDescent="0.25">
      <c r="A5" s="59" t="s">
        <v>167</v>
      </c>
    </row>
    <row r="6" spans="1:13" x14ac:dyDescent="0.25">
      <c r="A6" s="59" t="s">
        <v>174</v>
      </c>
    </row>
    <row r="7" spans="1:13" x14ac:dyDescent="0.25">
      <c r="A7" s="59" t="s">
        <v>172</v>
      </c>
    </row>
    <row r="8" spans="1:13" x14ac:dyDescent="0.25">
      <c r="A8" s="60" t="s">
        <v>198</v>
      </c>
    </row>
    <row r="9" spans="1:13" x14ac:dyDescent="0.25">
      <c r="A9" s="60" t="s">
        <v>170</v>
      </c>
    </row>
    <row r="10" spans="1:13" x14ac:dyDescent="0.25">
      <c r="A10" s="60" t="s">
        <v>199</v>
      </c>
    </row>
    <row r="11" spans="1:13" x14ac:dyDescent="0.25">
      <c r="A11" s="60" t="s">
        <v>200</v>
      </c>
    </row>
    <row r="12" spans="1:13" x14ac:dyDescent="0.25">
      <c r="A12" s="60" t="s">
        <v>171</v>
      </c>
    </row>
    <row r="13" spans="1:13" x14ac:dyDescent="0.25">
      <c r="A13" s="60"/>
    </row>
    <row r="14" spans="1:13" x14ac:dyDescent="0.25">
      <c r="A14" s="61" t="s">
        <v>175</v>
      </c>
    </row>
    <row r="16" spans="1:13" x14ac:dyDescent="0.25">
      <c r="A16" s="59" t="s">
        <v>27</v>
      </c>
      <c r="B16" s="59">
        <v>100000</v>
      </c>
    </row>
    <row r="17" spans="1:7" x14ac:dyDescent="0.25">
      <c r="A17" s="59" t="s">
        <v>168</v>
      </c>
      <c r="B17" s="62">
        <v>0.03</v>
      </c>
    </row>
    <row r="18" spans="1:7" x14ac:dyDescent="0.25">
      <c r="A18" s="59" t="s">
        <v>169</v>
      </c>
      <c r="B18" s="59">
        <v>6</v>
      </c>
      <c r="C18" s="59" t="s">
        <v>162</v>
      </c>
    </row>
    <row r="19" spans="1:7" s="63" customFormat="1" x14ac:dyDescent="0.25">
      <c r="A19" s="63" t="s">
        <v>193</v>
      </c>
      <c r="B19" s="63">
        <f>PMT(B17,B18,-B16)</f>
        <v>18459.750045017721</v>
      </c>
    </row>
    <row r="21" spans="1:7" x14ac:dyDescent="0.25">
      <c r="A21" s="59" t="s">
        <v>202</v>
      </c>
      <c r="E21" s="59">
        <v>2500</v>
      </c>
    </row>
    <row r="23" spans="1:7" x14ac:dyDescent="0.25">
      <c r="A23" s="61" t="s">
        <v>173</v>
      </c>
    </row>
    <row r="25" spans="1:7" x14ac:dyDescent="0.25">
      <c r="B25" s="64" t="s">
        <v>157</v>
      </c>
      <c r="C25" s="64" t="s">
        <v>164</v>
      </c>
      <c r="D25" s="65" t="s">
        <v>163</v>
      </c>
      <c r="E25" s="64" t="s">
        <v>159</v>
      </c>
      <c r="F25" s="64" t="s">
        <v>3</v>
      </c>
      <c r="G25" s="64" t="s">
        <v>164</v>
      </c>
    </row>
    <row r="26" spans="1:7" x14ac:dyDescent="0.25">
      <c r="B26" s="66"/>
      <c r="C26" s="66" t="s">
        <v>166</v>
      </c>
      <c r="D26" s="67">
        <f>+B17</f>
        <v>0.03</v>
      </c>
      <c r="E26" s="66" t="s">
        <v>5</v>
      </c>
      <c r="F26" s="66"/>
      <c r="G26" s="66" t="s">
        <v>165</v>
      </c>
    </row>
    <row r="27" spans="1:7" x14ac:dyDescent="0.25">
      <c r="B27" s="59">
        <v>1</v>
      </c>
      <c r="C27" s="59">
        <f>+B46</f>
        <v>100000</v>
      </c>
      <c r="D27" s="59">
        <f>+C27*$D$26</f>
        <v>3000</v>
      </c>
      <c r="E27" s="59">
        <f>+F27-D27</f>
        <v>15459.750045017721</v>
      </c>
      <c r="F27" s="59">
        <f>+C56</f>
        <v>18459.750045017721</v>
      </c>
      <c r="G27" s="59">
        <f>+C27-E27</f>
        <v>84540.249954982282</v>
      </c>
    </row>
    <row r="28" spans="1:7" x14ac:dyDescent="0.25">
      <c r="B28" s="59">
        <v>2</v>
      </c>
      <c r="C28" s="59">
        <f>+G27</f>
        <v>84540.249954982282</v>
      </c>
      <c r="D28" s="59">
        <f t="shared" ref="D28:D32" si="0">+C28*$D$26</f>
        <v>2536.2074986494686</v>
      </c>
      <c r="E28" s="59">
        <f>+F28-D28</f>
        <v>15923.542546368253</v>
      </c>
      <c r="F28" s="59">
        <f>+F27</f>
        <v>18459.750045017721</v>
      </c>
      <c r="G28" s="59">
        <f t="shared" ref="G28:G32" si="1">+C28-E28</f>
        <v>68616.707408614035</v>
      </c>
    </row>
    <row r="29" spans="1:7" x14ac:dyDescent="0.25">
      <c r="B29" s="59">
        <v>3</v>
      </c>
      <c r="C29" s="59">
        <f>+G28</f>
        <v>68616.707408614035</v>
      </c>
      <c r="D29" s="59">
        <f t="shared" si="0"/>
        <v>2058.501222258421</v>
      </c>
      <c r="E29" s="59">
        <f t="shared" ref="E29:E32" si="2">+F29-D29</f>
        <v>16401.248822759298</v>
      </c>
      <c r="F29" s="59">
        <f>+F28</f>
        <v>18459.750045017721</v>
      </c>
      <c r="G29" s="59">
        <f t="shared" si="1"/>
        <v>52215.458585854736</v>
      </c>
    </row>
    <row r="30" spans="1:7" x14ac:dyDescent="0.25">
      <c r="B30" s="59">
        <v>4</v>
      </c>
      <c r="C30" s="59">
        <f>+G29</f>
        <v>52215.458585854736</v>
      </c>
      <c r="D30" s="59">
        <f t="shared" si="0"/>
        <v>1566.4637575756419</v>
      </c>
      <c r="E30" s="59">
        <f t="shared" si="2"/>
        <v>16893.286287442079</v>
      </c>
      <c r="F30" s="59">
        <f>+F29</f>
        <v>18459.750045017721</v>
      </c>
      <c r="G30" s="59">
        <f t="shared" si="1"/>
        <v>35322.172298412654</v>
      </c>
    </row>
    <row r="31" spans="1:7" x14ac:dyDescent="0.25">
      <c r="B31" s="59">
        <v>5</v>
      </c>
      <c r="C31" s="59">
        <f>+G30</f>
        <v>35322.172298412654</v>
      </c>
      <c r="D31" s="59">
        <f t="shared" si="0"/>
        <v>1059.6651689523796</v>
      </c>
      <c r="E31" s="59">
        <f t="shared" si="2"/>
        <v>17400.084876065343</v>
      </c>
      <c r="F31" s="59">
        <f>+F30</f>
        <v>18459.750045017721</v>
      </c>
      <c r="G31" s="59">
        <f t="shared" si="1"/>
        <v>17922.087422347311</v>
      </c>
    </row>
    <row r="32" spans="1:7" x14ac:dyDescent="0.25">
      <c r="B32" s="59">
        <v>6</v>
      </c>
      <c r="C32" s="59">
        <f>+G31</f>
        <v>17922.087422347311</v>
      </c>
      <c r="D32" s="59">
        <f t="shared" si="0"/>
        <v>537.6626226704193</v>
      </c>
      <c r="E32" s="59">
        <f t="shared" si="2"/>
        <v>17922.0874223473</v>
      </c>
      <c r="F32" s="59">
        <f>+F31</f>
        <v>18459.750045017721</v>
      </c>
      <c r="G32" s="59">
        <f t="shared" si="1"/>
        <v>0</v>
      </c>
    </row>
    <row r="33" spans="1:7" x14ac:dyDescent="0.25">
      <c r="B33" s="68"/>
      <c r="C33" s="68"/>
      <c r="D33" s="68">
        <f>SUM(D27:D32)</f>
        <v>10758.500270106329</v>
      </c>
      <c r="E33" s="68"/>
      <c r="F33" s="68"/>
      <c r="G33" s="68"/>
    </row>
    <row r="35" spans="1:7" x14ac:dyDescent="0.25">
      <c r="A35" s="59" t="s">
        <v>201</v>
      </c>
    </row>
    <row r="36" spans="1:7" x14ac:dyDescent="0.25">
      <c r="A36" s="61" t="s">
        <v>176</v>
      </c>
    </row>
    <row r="37" spans="1:7" x14ac:dyDescent="0.25">
      <c r="A37" s="61" t="s">
        <v>185</v>
      </c>
    </row>
    <row r="38" spans="1:7" x14ac:dyDescent="0.25">
      <c r="A38" s="61" t="s">
        <v>192</v>
      </c>
    </row>
    <row r="42" spans="1:7" x14ac:dyDescent="0.25">
      <c r="A42" s="61" t="s">
        <v>177</v>
      </c>
    </row>
    <row r="44" spans="1:7" x14ac:dyDescent="0.25">
      <c r="A44" s="61" t="s">
        <v>176</v>
      </c>
    </row>
    <row r="46" spans="1:7" x14ac:dyDescent="0.25">
      <c r="A46" s="59" t="s">
        <v>5</v>
      </c>
      <c r="B46" s="59">
        <f>+B16</f>
        <v>100000</v>
      </c>
    </row>
    <row r="47" spans="1:7" x14ac:dyDescent="0.25">
      <c r="A47" s="69" t="s">
        <v>178</v>
      </c>
      <c r="B47" s="69">
        <f>-E21</f>
        <v>-2500</v>
      </c>
    </row>
    <row r="48" spans="1:7" x14ac:dyDescent="0.25">
      <c r="A48" s="59" t="s">
        <v>179</v>
      </c>
      <c r="B48" s="59">
        <f>+B46+B47</f>
        <v>97500</v>
      </c>
    </row>
    <row r="50" spans="1:8" x14ac:dyDescent="0.25">
      <c r="A50" s="59" t="s">
        <v>181</v>
      </c>
    </row>
    <row r="51" spans="1:8" x14ac:dyDescent="0.25">
      <c r="A51" s="59" t="s">
        <v>180</v>
      </c>
    </row>
    <row r="52" spans="1:8" x14ac:dyDescent="0.25">
      <c r="A52" s="59" t="s">
        <v>182</v>
      </c>
    </row>
    <row r="53" spans="1:8" x14ac:dyDescent="0.25">
      <c r="A53" s="59" t="s">
        <v>183</v>
      </c>
    </row>
    <row r="54" spans="1:8" s="63" customFormat="1" x14ac:dyDescent="0.25"/>
    <row r="55" spans="1:8" s="63" customFormat="1" x14ac:dyDescent="0.25">
      <c r="B55" s="70" t="s">
        <v>5</v>
      </c>
      <c r="C55" s="70" t="s">
        <v>151</v>
      </c>
      <c r="D55" s="70" t="s">
        <v>152</v>
      </c>
      <c r="E55" s="70" t="s">
        <v>153</v>
      </c>
      <c r="F55" s="70" t="s">
        <v>154</v>
      </c>
      <c r="G55" s="70" t="s">
        <v>155</v>
      </c>
      <c r="H55" s="70" t="s">
        <v>156</v>
      </c>
    </row>
    <row r="56" spans="1:8" s="63" customFormat="1" x14ac:dyDescent="0.25">
      <c r="B56" s="71">
        <f>(+B46+B47)*-1</f>
        <v>-97500</v>
      </c>
      <c r="C56" s="72">
        <f>+B19</f>
        <v>18459.750045017721</v>
      </c>
      <c r="D56" s="72">
        <f>+C56</f>
        <v>18459.750045017721</v>
      </c>
      <c r="E56" s="72">
        <f>+D56</f>
        <v>18459.750045017721</v>
      </c>
      <c r="F56" s="72">
        <f>+E56</f>
        <v>18459.750045017721</v>
      </c>
      <c r="G56" s="72">
        <f>+F56</f>
        <v>18459.750045017721</v>
      </c>
      <c r="H56" s="72">
        <f>+G56</f>
        <v>18459.750045017721</v>
      </c>
    </row>
    <row r="57" spans="1:8" s="63" customFormat="1" x14ac:dyDescent="0.25">
      <c r="A57" s="73" t="s">
        <v>184</v>
      </c>
      <c r="B57" s="74">
        <f>IRR(B56:H56)</f>
        <v>3.7691612477036118E-2</v>
      </c>
    </row>
    <row r="58" spans="1:8" s="63" customFormat="1" x14ac:dyDescent="0.25"/>
    <row r="59" spans="1:8" x14ac:dyDescent="0.25">
      <c r="A59" s="61" t="s">
        <v>197</v>
      </c>
    </row>
    <row r="60" spans="1:8" x14ac:dyDescent="0.25">
      <c r="A60" s="61"/>
    </row>
    <row r="61" spans="1:8" x14ac:dyDescent="0.25">
      <c r="A61" s="61" t="s">
        <v>177</v>
      </c>
    </row>
    <row r="62" spans="1:8" x14ac:dyDescent="0.25">
      <c r="A62" s="61"/>
    </row>
    <row r="63" spans="1:8" x14ac:dyDescent="0.25">
      <c r="A63" s="61" t="s">
        <v>186</v>
      </c>
    </row>
    <row r="64" spans="1:8" x14ac:dyDescent="0.25">
      <c r="B64" s="64" t="s">
        <v>157</v>
      </c>
      <c r="C64" s="64" t="s">
        <v>164</v>
      </c>
      <c r="D64" s="65" t="s">
        <v>158</v>
      </c>
      <c r="E64" s="64" t="s">
        <v>159</v>
      </c>
      <c r="F64" s="64" t="s">
        <v>3</v>
      </c>
      <c r="G64" s="64" t="s">
        <v>164</v>
      </c>
    </row>
    <row r="65" spans="1:7" x14ac:dyDescent="0.25">
      <c r="B65" s="66"/>
      <c r="C65" s="66" t="s">
        <v>166</v>
      </c>
      <c r="D65" s="67">
        <f>+B57</f>
        <v>3.7691612477036118E-2</v>
      </c>
      <c r="E65" s="66" t="s">
        <v>5</v>
      </c>
      <c r="F65" s="66"/>
      <c r="G65" s="66" t="s">
        <v>165</v>
      </c>
    </row>
    <row r="66" spans="1:7" x14ac:dyDescent="0.25">
      <c r="B66" s="59">
        <v>1</v>
      </c>
      <c r="C66" s="59">
        <f>+B48</f>
        <v>97500</v>
      </c>
      <c r="D66" s="59">
        <f>+C66*$D$65</f>
        <v>3674.9322165110216</v>
      </c>
      <c r="E66" s="59">
        <f>+F66-D66</f>
        <v>14784.817828506701</v>
      </c>
      <c r="F66" s="59">
        <f>+C56</f>
        <v>18459.750045017721</v>
      </c>
      <c r="G66" s="59">
        <f t="shared" ref="G66:G71" si="3">+C66-E66</f>
        <v>82715.182171493303</v>
      </c>
    </row>
    <row r="67" spans="1:7" x14ac:dyDescent="0.25">
      <c r="B67" s="59">
        <v>2</v>
      </c>
      <c r="C67" s="59">
        <f>+G66</f>
        <v>82715.182171493303</v>
      </c>
      <c r="D67" s="59">
        <f t="shared" ref="D67:D71" si="4">+C67*$D$65</f>
        <v>3117.6685923753726</v>
      </c>
      <c r="E67" s="59">
        <f t="shared" ref="E67:E71" si="5">+F67-D67</f>
        <v>15342.081452642349</v>
      </c>
      <c r="F67" s="59">
        <f>+F66</f>
        <v>18459.750045017721</v>
      </c>
      <c r="G67" s="59">
        <f t="shared" si="3"/>
        <v>67373.100718850954</v>
      </c>
    </row>
    <row r="68" spans="1:7" x14ac:dyDescent="0.25">
      <c r="B68" s="59">
        <v>3</v>
      </c>
      <c r="C68" s="59">
        <f>+G67</f>
        <v>67373.100718850954</v>
      </c>
      <c r="D68" s="59">
        <f t="shared" si="4"/>
        <v>2539.4008036712535</v>
      </c>
      <c r="E68" s="59">
        <f t="shared" si="5"/>
        <v>15920.349241346468</v>
      </c>
      <c r="F68" s="59">
        <f>+F67</f>
        <v>18459.750045017721</v>
      </c>
      <c r="G68" s="59">
        <f t="shared" si="3"/>
        <v>51452.751477504484</v>
      </c>
    </row>
    <row r="69" spans="1:7" x14ac:dyDescent="0.25">
      <c r="B69" s="59">
        <v>4</v>
      </c>
      <c r="C69" s="59">
        <f>+G68</f>
        <v>51452.751477504484</v>
      </c>
      <c r="D69" s="59">
        <f>+C69*$D$65</f>
        <v>1939.3371695673466</v>
      </c>
      <c r="E69" s="59">
        <f>+F69-D69</f>
        <v>16520.412875450376</v>
      </c>
      <c r="F69" s="59">
        <f>+F68</f>
        <v>18459.750045017721</v>
      </c>
      <c r="G69" s="59">
        <f t="shared" si="3"/>
        <v>34932.338602054107</v>
      </c>
    </row>
    <row r="70" spans="1:7" x14ac:dyDescent="0.25">
      <c r="B70" s="59">
        <v>5</v>
      </c>
      <c r="C70" s="59">
        <f>+G69</f>
        <v>34932.338602054107</v>
      </c>
      <c r="D70" s="59">
        <f t="shared" si="4"/>
        <v>1316.656169505233</v>
      </c>
      <c r="E70" s="59">
        <f t="shared" si="5"/>
        <v>17143.093875512488</v>
      </c>
      <c r="F70" s="59">
        <f>+F69</f>
        <v>18459.750045017721</v>
      </c>
      <c r="G70" s="59">
        <f t="shared" si="3"/>
        <v>17789.244726541619</v>
      </c>
    </row>
    <row r="71" spans="1:7" x14ac:dyDescent="0.25">
      <c r="B71" s="59">
        <v>6</v>
      </c>
      <c r="C71" s="59">
        <f>+G70</f>
        <v>17789.244726541619</v>
      </c>
      <c r="D71" s="59">
        <f t="shared" si="4"/>
        <v>670.50531849196511</v>
      </c>
      <c r="E71" s="59">
        <f t="shared" si="5"/>
        <v>17789.244726525758</v>
      </c>
      <c r="F71" s="59">
        <f>+F70</f>
        <v>18459.750045017721</v>
      </c>
      <c r="G71" s="59">
        <f t="shared" si="3"/>
        <v>1.5861587598919868E-8</v>
      </c>
    </row>
    <row r="72" spans="1:7" x14ac:dyDescent="0.25">
      <c r="B72" s="68"/>
      <c r="C72" s="68"/>
      <c r="D72" s="68">
        <f>SUM(D66:D71)</f>
        <v>13258.500270122193</v>
      </c>
      <c r="E72" s="68"/>
      <c r="F72" s="68"/>
      <c r="G72" s="68"/>
    </row>
    <row r="74" spans="1:7" x14ac:dyDescent="0.25">
      <c r="A74" s="61" t="s">
        <v>192</v>
      </c>
    </row>
    <row r="76" spans="1:7" x14ac:dyDescent="0.25">
      <c r="A76" s="61" t="s">
        <v>177</v>
      </c>
      <c r="C76" s="61"/>
    </row>
    <row r="78" spans="1:7" x14ac:dyDescent="0.25">
      <c r="A78" s="59" t="s">
        <v>187</v>
      </c>
    </row>
    <row r="79" spans="1:7" x14ac:dyDescent="0.25">
      <c r="A79" s="59" t="s">
        <v>188</v>
      </c>
    </row>
    <row r="80" spans="1:7" x14ac:dyDescent="0.25">
      <c r="A80" s="59" t="s">
        <v>189</v>
      </c>
    </row>
    <row r="81" spans="1:5" x14ac:dyDescent="0.25">
      <c r="A81" s="61"/>
    </row>
    <row r="82" spans="1:5" x14ac:dyDescent="0.25">
      <c r="A82" s="59" t="s">
        <v>190</v>
      </c>
      <c r="D82" s="59">
        <f>+D72</f>
        <v>13258.500270122193</v>
      </c>
    </row>
    <row r="83" spans="1:5" x14ac:dyDescent="0.25">
      <c r="A83" s="59" t="s">
        <v>150</v>
      </c>
    </row>
    <row r="84" spans="1:5" x14ac:dyDescent="0.25">
      <c r="A84" s="59" t="s">
        <v>191</v>
      </c>
      <c r="D84" s="59">
        <f>-D33</f>
        <v>-10758.500270106329</v>
      </c>
    </row>
    <row r="85" spans="1:5" x14ac:dyDescent="0.25">
      <c r="A85" s="75" t="s">
        <v>160</v>
      </c>
      <c r="B85" s="75"/>
      <c r="C85" s="75"/>
      <c r="D85" s="75">
        <f>+D82+D84</f>
        <v>2500.0000000158634</v>
      </c>
      <c r="E85" s="76"/>
    </row>
    <row r="87" spans="1:5" x14ac:dyDescent="0.25">
      <c r="A87" s="61" t="s">
        <v>203</v>
      </c>
      <c r="E87" s="61">
        <f>-B47</f>
        <v>2500</v>
      </c>
    </row>
  </sheetData>
  <hyperlinks>
    <hyperlink ref="M1" location="Introduccion!A1" display="Introducción" xr:uid="{00000000-0004-0000-0C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9"/>
  <sheetViews>
    <sheetView topLeftCell="A19" workbookViewId="0">
      <selection activeCell="N1" sqref="N1"/>
    </sheetView>
  </sheetViews>
  <sheetFormatPr baseColWidth="10" defaultRowHeight="15" x14ac:dyDescent="0.25"/>
  <cols>
    <col min="1" max="1" width="14.42578125" customWidth="1"/>
  </cols>
  <sheetData>
    <row r="1" spans="1:14" x14ac:dyDescent="0.25">
      <c r="A1" s="19" t="s">
        <v>128</v>
      </c>
      <c r="N1" s="31" t="s">
        <v>33</v>
      </c>
    </row>
    <row r="3" spans="1:14" x14ac:dyDescent="0.25">
      <c r="A3" t="s">
        <v>129</v>
      </c>
    </row>
    <row r="4" spans="1:14" x14ac:dyDescent="0.25">
      <c r="A4" t="s">
        <v>148</v>
      </c>
    </row>
    <row r="14" spans="1:14" x14ac:dyDescent="0.25">
      <c r="A14" t="s">
        <v>130</v>
      </c>
    </row>
    <row r="15" spans="1:14" x14ac:dyDescent="0.25">
      <c r="A15" t="s">
        <v>131</v>
      </c>
    </row>
    <row r="16" spans="1:14" x14ac:dyDescent="0.25">
      <c r="A16" t="s">
        <v>132</v>
      </c>
    </row>
    <row r="18" spans="1:4" x14ac:dyDescent="0.25">
      <c r="A18" s="19" t="s">
        <v>133</v>
      </c>
    </row>
    <row r="19" spans="1:4" x14ac:dyDescent="0.25">
      <c r="A19" t="s">
        <v>219</v>
      </c>
    </row>
    <row r="20" spans="1:4" x14ac:dyDescent="0.25">
      <c r="A20" t="s">
        <v>229</v>
      </c>
    </row>
    <row r="23" spans="1:4" x14ac:dyDescent="0.25">
      <c r="A23" t="s">
        <v>228</v>
      </c>
      <c r="C23" s="1">
        <v>1000</v>
      </c>
    </row>
    <row r="24" spans="1:4" x14ac:dyDescent="0.25">
      <c r="A24" t="s">
        <v>135</v>
      </c>
      <c r="C24">
        <v>18</v>
      </c>
    </row>
    <row r="26" spans="1:4" x14ac:dyDescent="0.25">
      <c r="A26" s="20" t="s">
        <v>134</v>
      </c>
      <c r="B26" s="20" t="s">
        <v>5</v>
      </c>
      <c r="C26" s="20" t="s">
        <v>1</v>
      </c>
      <c r="D26" s="20" t="s">
        <v>6</v>
      </c>
    </row>
    <row r="27" spans="1:4" x14ac:dyDescent="0.25">
      <c r="A27">
        <v>1</v>
      </c>
      <c r="B27" s="1">
        <f>+C23</f>
        <v>1000</v>
      </c>
      <c r="C27" s="1">
        <f>+B27*$C$24/36500*30</f>
        <v>14.794520547945204</v>
      </c>
      <c r="D27" s="1">
        <f>+B27+C27</f>
        <v>1014.7945205479452</v>
      </c>
    </row>
    <row r="28" spans="1:4" x14ac:dyDescent="0.25">
      <c r="A28">
        <v>2</v>
      </c>
      <c r="B28" s="1">
        <f>+D27</f>
        <v>1014.7945205479452</v>
      </c>
      <c r="C28" s="1">
        <f>+B28*$C$24/36500*30</f>
        <v>15.013398386188776</v>
      </c>
      <c r="D28" s="1">
        <f>+B28+C28</f>
        <v>1029.807918934134</v>
      </c>
    </row>
    <row r="29" spans="1:4" x14ac:dyDescent="0.25">
      <c r="A29">
        <v>3</v>
      </c>
      <c r="B29" s="1">
        <f t="shared" ref="B29:B38" si="0">+D28</f>
        <v>1029.807918934134</v>
      </c>
      <c r="C29" s="1">
        <f t="shared" ref="C29:C38" si="1">+B29*$C$24/36500*30</f>
        <v>15.235514417107735</v>
      </c>
      <c r="D29" s="1">
        <f t="shared" ref="D29:D38" si="2">+B29+C29</f>
        <v>1045.0434333512417</v>
      </c>
    </row>
    <row r="30" spans="1:4" x14ac:dyDescent="0.25">
      <c r="A30">
        <v>4</v>
      </c>
      <c r="B30" s="1">
        <f t="shared" si="0"/>
        <v>1045.0434333512417</v>
      </c>
      <c r="C30" s="1">
        <f t="shared" si="1"/>
        <v>15.46091654821015</v>
      </c>
      <c r="D30" s="1">
        <f t="shared" si="2"/>
        <v>1060.5043498994519</v>
      </c>
    </row>
    <row r="31" spans="1:4" x14ac:dyDescent="0.25">
      <c r="A31">
        <v>5</v>
      </c>
      <c r="B31" s="1">
        <f t="shared" si="0"/>
        <v>1060.5043498994519</v>
      </c>
      <c r="C31" s="1">
        <f t="shared" si="1"/>
        <v>15.689653395772714</v>
      </c>
      <c r="D31" s="1">
        <f t="shared" si="2"/>
        <v>1076.1940032952245</v>
      </c>
    </row>
    <row r="32" spans="1:4" x14ac:dyDescent="0.25">
      <c r="A32">
        <v>6</v>
      </c>
      <c r="B32" s="1">
        <f t="shared" si="0"/>
        <v>1076.1940032952245</v>
      </c>
      <c r="C32" s="1">
        <f t="shared" si="1"/>
        <v>15.92177429532661</v>
      </c>
      <c r="D32" s="1">
        <f t="shared" si="2"/>
        <v>1092.1157775905513</v>
      </c>
    </row>
    <row r="33" spans="1:4" x14ac:dyDescent="0.25">
      <c r="A33">
        <v>7</v>
      </c>
      <c r="B33" s="1">
        <f t="shared" si="0"/>
        <v>1092.1157775905513</v>
      </c>
      <c r="C33" s="1">
        <f t="shared" si="1"/>
        <v>16.157329312298568</v>
      </c>
      <c r="D33" s="1">
        <f t="shared" si="2"/>
        <v>1108.2731069028498</v>
      </c>
    </row>
    <row r="34" spans="1:4" x14ac:dyDescent="0.25">
      <c r="A34">
        <v>8</v>
      </c>
      <c r="B34" s="1">
        <f t="shared" si="0"/>
        <v>1108.2731069028498</v>
      </c>
      <c r="C34" s="1">
        <f t="shared" si="1"/>
        <v>16.396369252809286</v>
      </c>
      <c r="D34" s="1">
        <f t="shared" si="2"/>
        <v>1124.6694761556591</v>
      </c>
    </row>
    <row r="35" spans="1:4" x14ac:dyDescent="0.25">
      <c r="A35">
        <v>9</v>
      </c>
      <c r="B35" s="1">
        <f t="shared" si="0"/>
        <v>1124.6694761556591</v>
      </c>
      <c r="C35" s="1">
        <f t="shared" si="1"/>
        <v>16.638945674631668</v>
      </c>
      <c r="D35" s="1">
        <f t="shared" si="2"/>
        <v>1141.3084218302909</v>
      </c>
    </row>
    <row r="36" spans="1:4" x14ac:dyDescent="0.25">
      <c r="A36">
        <v>10</v>
      </c>
      <c r="B36" s="1">
        <f t="shared" si="0"/>
        <v>1141.3084218302909</v>
      </c>
      <c r="C36" s="1">
        <f t="shared" si="1"/>
        <v>16.885110898311151</v>
      </c>
      <c r="D36" s="1">
        <f t="shared" si="2"/>
        <v>1158.1935327286019</v>
      </c>
    </row>
    <row r="37" spans="1:4" x14ac:dyDescent="0.25">
      <c r="A37">
        <v>11</v>
      </c>
      <c r="B37" s="1">
        <f t="shared" si="0"/>
        <v>1158.1935327286019</v>
      </c>
      <c r="C37" s="1">
        <f t="shared" si="1"/>
        <v>17.134918018450545</v>
      </c>
      <c r="D37" s="1">
        <f t="shared" si="2"/>
        <v>1175.3284507470523</v>
      </c>
    </row>
    <row r="38" spans="1:4" x14ac:dyDescent="0.25">
      <c r="A38">
        <v>12</v>
      </c>
      <c r="B38" s="1">
        <f t="shared" si="0"/>
        <v>1175.3284507470523</v>
      </c>
      <c r="C38" s="1">
        <f t="shared" si="1"/>
        <v>17.388420915161873</v>
      </c>
      <c r="D38" s="1">
        <f t="shared" si="2"/>
        <v>1192.7168716622141</v>
      </c>
    </row>
    <row r="40" spans="1:4" x14ac:dyDescent="0.25">
      <c r="A40" t="s">
        <v>136</v>
      </c>
    </row>
    <row r="49" spans="1:1" x14ac:dyDescent="0.25">
      <c r="A49" t="s">
        <v>137</v>
      </c>
    </row>
  </sheetData>
  <hyperlinks>
    <hyperlink ref="N1" location="Introduccion!A1" display="Introducción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6"/>
  <sheetViews>
    <sheetView workbookViewId="0">
      <selection activeCell="E18" sqref="E18"/>
    </sheetView>
  </sheetViews>
  <sheetFormatPr baseColWidth="10" defaultColWidth="0" defaultRowHeight="15" customHeight="1" zeroHeight="1" x14ac:dyDescent="0.25"/>
  <cols>
    <col min="1" max="1" width="25.85546875" bestFit="1" customWidth="1"/>
    <col min="2" max="3" width="11.42578125" customWidth="1"/>
    <col min="4" max="4" width="14.85546875" customWidth="1"/>
    <col min="5" max="5" width="12.28515625" bestFit="1" customWidth="1"/>
    <col min="6" max="13" width="11.42578125" customWidth="1"/>
    <col min="14" max="14" width="17" bestFit="1" customWidth="1"/>
    <col min="15" max="15" width="11.42578125" customWidth="1"/>
    <col min="16" max="16384" width="11.42578125" hidden="1"/>
  </cols>
  <sheetData>
    <row r="1" spans="1:15" ht="21" x14ac:dyDescent="0.35">
      <c r="A1" s="3" t="s">
        <v>32</v>
      </c>
      <c r="B1" s="4" t="s">
        <v>20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1" t="s">
        <v>33</v>
      </c>
      <c r="O1" s="6"/>
    </row>
    <row r="2" spans="1:15" ht="15.75" x14ac:dyDescent="0.25">
      <c r="A2" s="7" t="s">
        <v>34</v>
      </c>
      <c r="B2" s="5" t="s">
        <v>21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</row>
    <row r="3" spans="1:15" ht="15.75" x14ac:dyDescent="0.25">
      <c r="A3" s="7" t="s">
        <v>35</v>
      </c>
      <c r="B3" s="5" t="s">
        <v>103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</row>
    <row r="4" spans="1:15" ht="15.75" x14ac:dyDescent="0.25">
      <c r="A4" s="7" t="s">
        <v>37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</row>
    <row r="5" spans="1:15" ht="15.75" x14ac:dyDescent="0.25">
      <c r="A5" s="5" t="s">
        <v>38</v>
      </c>
      <c r="B5" s="5" t="s">
        <v>104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</row>
    <row r="6" spans="1:15" ht="15.75" x14ac:dyDescent="0.25">
      <c r="A6" s="5" t="s">
        <v>105</v>
      </c>
      <c r="B6" s="5" t="s">
        <v>106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6"/>
    </row>
    <row r="7" spans="1:15" ht="15.75" x14ac:dyDescent="0.25">
      <c r="A7" s="5" t="s">
        <v>107</v>
      </c>
      <c r="B7" s="5" t="s">
        <v>108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</row>
    <row r="8" spans="1:15" ht="15.75" x14ac:dyDescent="0.25">
      <c r="A8" s="5" t="s">
        <v>109</v>
      </c>
      <c r="B8" s="5" t="s">
        <v>110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  <c r="O8" s="6"/>
    </row>
    <row r="9" spans="1:15" ht="15.75" x14ac:dyDescent="0.25">
      <c r="A9" s="5" t="s">
        <v>111</v>
      </c>
      <c r="B9" s="5" t="s">
        <v>112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  <c r="O9" s="6"/>
    </row>
    <row r="10" spans="1:1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  <c r="O10" s="6"/>
    </row>
    <row r="11" spans="1:15" x14ac:dyDescent="0.25"/>
    <row r="12" spans="1:15" x14ac:dyDescent="0.25"/>
    <row r="13" spans="1:15" x14ac:dyDescent="0.25"/>
    <row r="14" spans="1:15" x14ac:dyDescent="0.25"/>
    <row r="15" spans="1:15" x14ac:dyDescent="0.25"/>
    <row r="16" spans="1:15" x14ac:dyDescent="0.25"/>
    <row r="17" spans="1:10" ht="16.5" thickBot="1" x14ac:dyDescent="0.3">
      <c r="A17" s="8" t="s">
        <v>48</v>
      </c>
      <c r="B17" s="2"/>
      <c r="C17" s="2"/>
      <c r="D17" s="2"/>
    </row>
    <row r="18" spans="1:10" ht="29.25" thickBot="1" x14ac:dyDescent="0.5">
      <c r="A18" s="21" t="s">
        <v>113</v>
      </c>
      <c r="B18" s="2">
        <v>15000</v>
      </c>
      <c r="D18" s="2" t="s">
        <v>114</v>
      </c>
      <c r="E18" s="22">
        <f>PMT(B20,B19,B18)</f>
        <v>-687.05691276235598</v>
      </c>
      <c r="F18" s="89" t="s">
        <v>230</v>
      </c>
      <c r="G18" s="90"/>
      <c r="H18" s="90"/>
      <c r="I18" s="90"/>
      <c r="J18" s="91"/>
    </row>
    <row r="19" spans="1:10" ht="15.75" x14ac:dyDescent="0.25">
      <c r="A19" s="23" t="s">
        <v>115</v>
      </c>
      <c r="B19" s="23">
        <v>36</v>
      </c>
      <c r="D19" s="12"/>
      <c r="E19" s="22"/>
    </row>
    <row r="20" spans="1:10" ht="15.75" x14ac:dyDescent="0.25">
      <c r="A20" s="23" t="s">
        <v>116</v>
      </c>
      <c r="B20" s="24">
        <v>0.03</v>
      </c>
      <c r="D20" s="2"/>
      <c r="E20" s="22"/>
      <c r="F20" s="12"/>
    </row>
    <row r="21" spans="1:10" ht="15.75" x14ac:dyDescent="0.25">
      <c r="A21" s="23"/>
      <c r="B21" s="24"/>
      <c r="C21" s="2"/>
      <c r="D21" s="2"/>
      <c r="E21" s="22"/>
    </row>
    <row r="22" spans="1:10" ht="15.75" x14ac:dyDescent="0.25">
      <c r="A22" s="23"/>
      <c r="B22" s="24"/>
      <c r="C22" s="2"/>
      <c r="D22" s="2"/>
    </row>
    <row r="23" spans="1:10" ht="15.75" x14ac:dyDescent="0.25">
      <c r="A23" s="25" t="s">
        <v>117</v>
      </c>
      <c r="B23" s="11"/>
      <c r="C23" s="2"/>
      <c r="D23" s="2"/>
      <c r="E23" s="22"/>
    </row>
    <row r="24" spans="1:10" ht="15.75" x14ac:dyDescent="0.25">
      <c r="A24" s="23"/>
      <c r="B24" s="11"/>
      <c r="C24" s="2"/>
      <c r="D24" s="2"/>
      <c r="E24" s="11">
        <f>B18*((1+B20)^B19*B20)/((1+B20)^B19-1)</f>
        <v>687.05691276235632</v>
      </c>
    </row>
    <row r="25" spans="1:10" ht="15.75" x14ac:dyDescent="0.25">
      <c r="A25" s="23"/>
      <c r="B25" s="11"/>
      <c r="C25" s="2"/>
      <c r="D25" s="2"/>
      <c r="E25" s="17"/>
    </row>
    <row r="26" spans="1:10" hidden="1" x14ac:dyDescent="0.25"/>
    <row r="27" spans="1:10" ht="15.75" hidden="1" x14ac:dyDescent="0.25">
      <c r="A27" s="8"/>
      <c r="B27" s="2"/>
      <c r="C27" s="2"/>
      <c r="D27" s="2"/>
    </row>
    <row r="28" spans="1:10" ht="15.75" hidden="1" x14ac:dyDescent="0.25">
      <c r="D28" s="2"/>
      <c r="E28" s="10"/>
    </row>
    <row r="29" spans="1:10" ht="15.75" hidden="1" x14ac:dyDescent="0.25">
      <c r="A29" s="23"/>
      <c r="B29" s="11"/>
      <c r="C29" s="15"/>
      <c r="D29" s="11"/>
      <c r="E29" s="11"/>
    </row>
    <row r="30" spans="1:10" ht="15.75" hidden="1" x14ac:dyDescent="0.25">
      <c r="A30" s="23"/>
      <c r="B30" s="11"/>
      <c r="C30" s="15"/>
      <c r="D30" s="2"/>
      <c r="E30" s="11"/>
    </row>
    <row r="31" spans="1:10" ht="15.75" hidden="1" x14ac:dyDescent="0.25">
      <c r="A31" s="23"/>
      <c r="B31" s="11"/>
      <c r="C31" s="15"/>
      <c r="D31" s="2"/>
      <c r="E31" s="11"/>
    </row>
    <row r="32" spans="1:10" ht="15.75" hidden="1" x14ac:dyDescent="0.25">
      <c r="A32" s="23"/>
      <c r="B32" s="11"/>
      <c r="C32" s="15"/>
      <c r="D32" s="2"/>
      <c r="E32" s="11"/>
    </row>
    <row r="33" spans="1:5" ht="15.75" hidden="1" x14ac:dyDescent="0.25">
      <c r="A33" s="23"/>
      <c r="B33" s="11"/>
      <c r="C33" s="15"/>
      <c r="D33" s="2"/>
      <c r="E33" s="11"/>
    </row>
    <row r="34" spans="1:5" ht="15.75" hidden="1" x14ac:dyDescent="0.25">
      <c r="A34" s="23"/>
      <c r="B34" s="11"/>
      <c r="C34" s="15"/>
      <c r="D34" s="2"/>
      <c r="E34" s="11"/>
    </row>
    <row r="35" spans="1:5" ht="15.75" hidden="1" x14ac:dyDescent="0.25">
      <c r="A35" s="23"/>
      <c r="B35" s="11"/>
      <c r="C35" s="15"/>
      <c r="D35" s="2"/>
      <c r="E35" s="11"/>
    </row>
    <row r="36" spans="1:5" ht="15.75" hidden="1" x14ac:dyDescent="0.25">
      <c r="A36" s="2"/>
      <c r="B36" s="11"/>
      <c r="D36" s="2"/>
      <c r="E36" s="13"/>
    </row>
  </sheetData>
  <mergeCells count="1">
    <mergeCell ref="F18:J18"/>
  </mergeCells>
  <hyperlinks>
    <hyperlink ref="N1" location="Introduccion!A1" display="Introducción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4"/>
  <sheetViews>
    <sheetView workbookViewId="0">
      <selection activeCell="E16" sqref="E16"/>
    </sheetView>
  </sheetViews>
  <sheetFormatPr baseColWidth="10" defaultColWidth="0" defaultRowHeight="15" customHeight="1" zeroHeight="1" x14ac:dyDescent="0.25"/>
  <cols>
    <col min="1" max="1" width="25.85546875" bestFit="1" customWidth="1"/>
    <col min="2" max="3" width="11.42578125" customWidth="1"/>
    <col min="4" max="4" width="14.85546875" customWidth="1"/>
    <col min="5" max="5" width="12.28515625" bestFit="1" customWidth="1"/>
    <col min="6" max="13" width="11.42578125" customWidth="1"/>
    <col min="14" max="14" width="17" bestFit="1" customWidth="1"/>
    <col min="15" max="15" width="11.42578125" customWidth="1"/>
    <col min="16" max="16384" width="11.42578125" hidden="1"/>
  </cols>
  <sheetData>
    <row r="1" spans="1:15" ht="21" x14ac:dyDescent="0.35">
      <c r="A1" s="3" t="s">
        <v>32</v>
      </c>
      <c r="B1" s="4" t="s">
        <v>22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1" t="s">
        <v>33</v>
      </c>
      <c r="O1" s="6"/>
    </row>
    <row r="2" spans="1:15" ht="15.75" x14ac:dyDescent="0.25">
      <c r="A2" s="7" t="s">
        <v>34</v>
      </c>
      <c r="B2" s="5" t="s">
        <v>23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</row>
    <row r="3" spans="1:15" ht="15.75" x14ac:dyDescent="0.25">
      <c r="A3" s="7" t="s">
        <v>35</v>
      </c>
      <c r="B3" s="5" t="s">
        <v>118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</row>
    <row r="4" spans="1:15" ht="15.75" x14ac:dyDescent="0.25">
      <c r="A4" s="7" t="s">
        <v>37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</row>
    <row r="5" spans="1:15" ht="15.75" x14ac:dyDescent="0.25">
      <c r="A5" s="5" t="s">
        <v>38</v>
      </c>
      <c r="B5" s="5" t="s">
        <v>104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</row>
    <row r="6" spans="1:15" ht="15.75" x14ac:dyDescent="0.25">
      <c r="A6" s="5" t="s">
        <v>119</v>
      </c>
      <c r="B6" s="5" t="s">
        <v>120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6"/>
    </row>
    <row r="7" spans="1:15" ht="15.75" x14ac:dyDescent="0.25">
      <c r="A7" s="5" t="s">
        <v>121</v>
      </c>
      <c r="B7" s="5" t="s">
        <v>106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</row>
    <row r="8" spans="1:15" ht="15.75" x14ac:dyDescent="0.25">
      <c r="A8" s="5" t="s">
        <v>107</v>
      </c>
      <c r="B8" s="5" t="s">
        <v>108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  <c r="O8" s="6"/>
    </row>
    <row r="9" spans="1:15" ht="15.75" x14ac:dyDescent="0.25">
      <c r="A9" s="5" t="s">
        <v>109</v>
      </c>
      <c r="B9" s="5" t="s">
        <v>110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  <c r="O9" s="6"/>
    </row>
    <row r="10" spans="1:15" ht="15.75" x14ac:dyDescent="0.25">
      <c r="A10" s="5" t="s">
        <v>111</v>
      </c>
      <c r="B10" s="5" t="s">
        <v>112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  <c r="O10" s="6"/>
    </row>
    <row r="11" spans="1:15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  <c r="O11" s="6"/>
    </row>
    <row r="12" spans="1:15" x14ac:dyDescent="0.25"/>
    <row r="13" spans="1:15" x14ac:dyDescent="0.25"/>
    <row r="14" spans="1:15" x14ac:dyDescent="0.25"/>
    <row r="15" spans="1:15" ht="16.5" thickBot="1" x14ac:dyDescent="0.3">
      <c r="A15" s="8" t="s">
        <v>48</v>
      </c>
      <c r="B15" s="2"/>
      <c r="C15" s="2"/>
      <c r="D15" s="2"/>
    </row>
    <row r="16" spans="1:15" ht="32.25" thickBot="1" x14ac:dyDescent="0.5">
      <c r="A16" s="26" t="s">
        <v>113</v>
      </c>
      <c r="B16" s="27">
        <v>12000</v>
      </c>
      <c r="C16" s="28"/>
      <c r="D16" s="29" t="s">
        <v>122</v>
      </c>
      <c r="E16" s="22">
        <f>PPMT(B18,B19,B17,B16)</f>
        <v>-845.5450256755563</v>
      </c>
      <c r="F16" s="89" t="s">
        <v>123</v>
      </c>
      <c r="G16" s="90"/>
      <c r="H16" s="90"/>
      <c r="I16" s="90"/>
      <c r="J16" s="91"/>
    </row>
    <row r="17" spans="1:6" ht="15.75" x14ac:dyDescent="0.25">
      <c r="A17" s="23" t="s">
        <v>115</v>
      </c>
      <c r="B17" s="23">
        <v>12</v>
      </c>
      <c r="D17" s="12"/>
      <c r="E17" s="22"/>
    </row>
    <row r="18" spans="1:6" ht="15.75" x14ac:dyDescent="0.25">
      <c r="A18" s="23" t="s">
        <v>116</v>
      </c>
      <c r="B18" s="24">
        <v>0.03</v>
      </c>
      <c r="D18" s="2"/>
      <c r="E18" s="22"/>
      <c r="F18" s="12"/>
    </row>
    <row r="19" spans="1:6" ht="15.75" x14ac:dyDescent="0.25">
      <c r="A19" s="23" t="s">
        <v>124</v>
      </c>
      <c r="B19" s="30">
        <v>1</v>
      </c>
      <c r="C19" s="2"/>
      <c r="D19" s="2"/>
      <c r="E19" s="22"/>
    </row>
    <row r="20" spans="1:6" ht="15.75" x14ac:dyDescent="0.25">
      <c r="A20" s="23"/>
      <c r="B20" s="24"/>
      <c r="C20" s="2"/>
      <c r="D20" s="2"/>
      <c r="E20" s="11"/>
    </row>
    <row r="21" spans="1:6" ht="15.75" x14ac:dyDescent="0.25">
      <c r="A21" s="23"/>
      <c r="B21" s="11"/>
      <c r="C21" s="2"/>
      <c r="D21" s="2"/>
      <c r="E21" s="22"/>
    </row>
    <row r="22" spans="1:6" ht="15.75" hidden="1" x14ac:dyDescent="0.25">
      <c r="A22" s="23"/>
      <c r="B22" s="11"/>
      <c r="C22" s="2"/>
      <c r="D22" s="2"/>
    </row>
    <row r="23" spans="1:6" ht="15.75" hidden="1" x14ac:dyDescent="0.25">
      <c r="A23" s="23"/>
      <c r="B23" s="11"/>
      <c r="C23" s="2"/>
      <c r="D23" s="2"/>
      <c r="E23" s="17"/>
    </row>
    <row r="24" spans="1:6" hidden="1" x14ac:dyDescent="0.25"/>
    <row r="25" spans="1:6" ht="15.75" hidden="1" x14ac:dyDescent="0.25">
      <c r="A25" s="8"/>
      <c r="B25" s="2"/>
      <c r="C25" s="2"/>
      <c r="D25" s="2"/>
    </row>
    <row r="26" spans="1:6" ht="15.75" hidden="1" x14ac:dyDescent="0.25">
      <c r="D26" s="2"/>
      <c r="E26" s="10"/>
    </row>
    <row r="27" spans="1:6" ht="15.75" hidden="1" x14ac:dyDescent="0.25">
      <c r="A27" s="23"/>
      <c r="B27" s="11"/>
      <c r="C27" s="15"/>
      <c r="D27" s="11"/>
      <c r="E27" s="11"/>
    </row>
    <row r="28" spans="1:6" ht="15.75" hidden="1" x14ac:dyDescent="0.25">
      <c r="A28" s="23"/>
      <c r="B28" s="11"/>
      <c r="C28" s="15"/>
      <c r="D28" s="2"/>
      <c r="E28" s="11"/>
    </row>
    <row r="29" spans="1:6" ht="15.75" hidden="1" x14ac:dyDescent="0.25">
      <c r="A29" s="23"/>
      <c r="B29" s="11"/>
      <c r="C29" s="15"/>
      <c r="D29" s="2"/>
      <c r="E29" s="11"/>
    </row>
    <row r="30" spans="1:6" ht="15.75" hidden="1" x14ac:dyDescent="0.25">
      <c r="A30" s="23"/>
      <c r="B30" s="11"/>
      <c r="C30" s="15"/>
      <c r="D30" s="2"/>
      <c r="E30" s="11"/>
    </row>
    <row r="31" spans="1:6" ht="15.75" hidden="1" x14ac:dyDescent="0.25">
      <c r="A31" s="23"/>
      <c r="B31" s="11"/>
      <c r="C31" s="15"/>
      <c r="D31" s="2"/>
      <c r="E31" s="11"/>
    </row>
    <row r="32" spans="1:6" ht="15.75" hidden="1" x14ac:dyDescent="0.25">
      <c r="A32" s="23"/>
      <c r="B32" s="11"/>
      <c r="C32" s="15"/>
      <c r="D32" s="2"/>
      <c r="E32" s="11"/>
    </row>
    <row r="33" spans="1:5" ht="15.75" hidden="1" x14ac:dyDescent="0.25">
      <c r="A33" s="23"/>
      <c r="B33" s="11"/>
      <c r="C33" s="15"/>
      <c r="D33" s="2"/>
      <c r="E33" s="11"/>
    </row>
    <row r="34" spans="1:5" ht="15.75" hidden="1" x14ac:dyDescent="0.25">
      <c r="A34" s="2"/>
      <c r="B34" s="11"/>
      <c r="D34" s="2"/>
      <c r="E34" s="13"/>
    </row>
  </sheetData>
  <mergeCells count="1">
    <mergeCell ref="F16:J16"/>
  </mergeCells>
  <hyperlinks>
    <hyperlink ref="N1" location="Introduccion!A1" display="Introducción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workbookViewId="0">
      <selection activeCell="E16" sqref="E16"/>
    </sheetView>
  </sheetViews>
  <sheetFormatPr baseColWidth="10" defaultColWidth="0" defaultRowHeight="15" customHeight="1" zeroHeight="1" x14ac:dyDescent="0.25"/>
  <cols>
    <col min="1" max="1" width="25.85546875" bestFit="1" customWidth="1"/>
    <col min="2" max="3" width="11.42578125" customWidth="1"/>
    <col min="4" max="4" width="14.85546875" customWidth="1"/>
    <col min="5" max="5" width="12.28515625" bestFit="1" customWidth="1"/>
    <col min="6" max="13" width="11.42578125" customWidth="1"/>
    <col min="14" max="14" width="17" bestFit="1" customWidth="1"/>
    <col min="15" max="15" width="11.42578125" customWidth="1"/>
    <col min="16" max="16384" width="11.42578125" hidden="1"/>
  </cols>
  <sheetData>
    <row r="1" spans="1:15" ht="21" x14ac:dyDescent="0.35">
      <c r="A1" s="3" t="s">
        <v>32</v>
      </c>
      <c r="B1" s="4" t="s">
        <v>24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1" t="s">
        <v>33</v>
      </c>
      <c r="O1" s="6"/>
    </row>
    <row r="2" spans="1:15" ht="15.75" x14ac:dyDescent="0.25">
      <c r="A2" s="7" t="s">
        <v>34</v>
      </c>
      <c r="B2" s="5" t="s">
        <v>25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</row>
    <row r="3" spans="1:15" ht="15.75" x14ac:dyDescent="0.25">
      <c r="A3" s="7" t="s">
        <v>35</v>
      </c>
      <c r="B3" s="5" t="s">
        <v>125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</row>
    <row r="4" spans="1:15" ht="15.75" x14ac:dyDescent="0.25">
      <c r="A4" s="7" t="s">
        <v>37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</row>
    <row r="5" spans="1:15" ht="15.75" x14ac:dyDescent="0.25">
      <c r="A5" s="5" t="s">
        <v>38</v>
      </c>
      <c r="B5" s="5" t="s">
        <v>104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</row>
    <row r="6" spans="1:15" ht="15.75" x14ac:dyDescent="0.25">
      <c r="A6" s="5" t="s">
        <v>119</v>
      </c>
      <c r="B6" s="5" t="s">
        <v>120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6"/>
    </row>
    <row r="7" spans="1:15" ht="15.75" x14ac:dyDescent="0.25">
      <c r="A7" s="5" t="s">
        <v>121</v>
      </c>
      <c r="B7" s="5" t="s">
        <v>106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</row>
    <row r="8" spans="1:15" ht="15.75" x14ac:dyDescent="0.25">
      <c r="A8" s="5" t="s">
        <v>107</v>
      </c>
      <c r="B8" s="5" t="s">
        <v>108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  <c r="O8" s="6"/>
    </row>
    <row r="9" spans="1:15" ht="15.75" x14ac:dyDescent="0.25">
      <c r="A9" s="5" t="s">
        <v>109</v>
      </c>
      <c r="B9" s="5" t="s">
        <v>110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  <c r="O9" s="6"/>
    </row>
    <row r="10" spans="1:15" ht="15.75" x14ac:dyDescent="0.25">
      <c r="A10" s="5" t="s">
        <v>111</v>
      </c>
      <c r="B10" s="5" t="s">
        <v>112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  <c r="O10" s="6"/>
    </row>
    <row r="11" spans="1:15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  <c r="O11" s="6"/>
    </row>
    <row r="12" spans="1:15" x14ac:dyDescent="0.25"/>
    <row r="13" spans="1:15" x14ac:dyDescent="0.25"/>
    <row r="14" spans="1:15" x14ac:dyDescent="0.25"/>
    <row r="15" spans="1:15" ht="16.5" thickBot="1" x14ac:dyDescent="0.3">
      <c r="A15" s="8" t="s">
        <v>48</v>
      </c>
      <c r="B15" s="2"/>
      <c r="C15" s="2"/>
      <c r="D15" s="2"/>
    </row>
    <row r="16" spans="1:15" ht="32.25" thickBot="1" x14ac:dyDescent="0.5">
      <c r="A16" s="26" t="s">
        <v>113</v>
      </c>
      <c r="B16" s="27">
        <v>12000</v>
      </c>
      <c r="C16" s="28"/>
      <c r="D16" s="29" t="s">
        <v>126</v>
      </c>
      <c r="E16" s="22">
        <f>IPMT(B18,B19,B17,B16)</f>
        <v>-334.63364922973335</v>
      </c>
      <c r="F16" s="89" t="s">
        <v>127</v>
      </c>
      <c r="G16" s="90"/>
      <c r="H16" s="90"/>
      <c r="I16" s="90"/>
      <c r="J16" s="91"/>
    </row>
    <row r="17" spans="1:6" ht="15.75" x14ac:dyDescent="0.25">
      <c r="A17" s="23" t="s">
        <v>115</v>
      </c>
      <c r="B17" s="23">
        <v>12</v>
      </c>
      <c r="D17" s="12"/>
      <c r="E17" s="22"/>
    </row>
    <row r="18" spans="1:6" ht="15.75" x14ac:dyDescent="0.25">
      <c r="A18" s="23" t="s">
        <v>116</v>
      </c>
      <c r="B18" s="24">
        <v>0.03</v>
      </c>
      <c r="D18" s="2"/>
      <c r="E18" s="22"/>
      <c r="F18" s="12"/>
    </row>
    <row r="19" spans="1:6" ht="15.75" x14ac:dyDescent="0.25">
      <c r="A19" s="23" t="s">
        <v>124</v>
      </c>
      <c r="B19" s="30">
        <v>2</v>
      </c>
      <c r="C19" s="2"/>
      <c r="D19" s="2"/>
      <c r="E19" s="22"/>
    </row>
    <row r="20" spans="1:6" ht="15.75" x14ac:dyDescent="0.25">
      <c r="A20" s="23"/>
      <c r="B20" s="24"/>
      <c r="C20" s="2"/>
      <c r="D20" s="2"/>
      <c r="E20" s="11"/>
    </row>
    <row r="21" spans="1:6" ht="15.75" hidden="1" x14ac:dyDescent="0.25">
      <c r="A21" s="23"/>
      <c r="B21" s="11"/>
      <c r="C21" s="2"/>
      <c r="D21" s="2"/>
      <c r="E21" s="22"/>
    </row>
    <row r="22" spans="1:6" ht="15.75" hidden="1" x14ac:dyDescent="0.25">
      <c r="A22" s="23"/>
      <c r="B22" s="11"/>
      <c r="C22" s="2"/>
      <c r="D22" s="2"/>
    </row>
    <row r="23" spans="1:6" ht="15.75" hidden="1" x14ac:dyDescent="0.25">
      <c r="A23" s="23"/>
      <c r="B23" s="11"/>
      <c r="C23" s="2"/>
      <c r="D23" s="2"/>
      <c r="E23" s="17"/>
    </row>
    <row r="24" spans="1:6" hidden="1" x14ac:dyDescent="0.25"/>
    <row r="25" spans="1:6" ht="15.75" hidden="1" x14ac:dyDescent="0.25">
      <c r="A25" s="8"/>
      <c r="B25" s="2"/>
      <c r="C25" s="2"/>
      <c r="D25" s="2"/>
    </row>
    <row r="26" spans="1:6" ht="15.75" hidden="1" x14ac:dyDescent="0.25">
      <c r="D26" s="2"/>
      <c r="E26" s="10"/>
    </row>
    <row r="27" spans="1:6" ht="15.75" hidden="1" x14ac:dyDescent="0.25">
      <c r="A27" s="23"/>
      <c r="B27" s="11"/>
      <c r="C27" s="15"/>
      <c r="D27" s="11"/>
      <c r="E27" s="11"/>
    </row>
    <row r="28" spans="1:6" ht="15.75" hidden="1" x14ac:dyDescent="0.25">
      <c r="A28" s="23"/>
      <c r="B28" s="11"/>
      <c r="C28" s="15"/>
      <c r="D28" s="2"/>
      <c r="E28" s="11"/>
    </row>
    <row r="29" spans="1:6" ht="15.75" hidden="1" x14ac:dyDescent="0.25">
      <c r="A29" s="23"/>
      <c r="B29" s="11"/>
      <c r="C29" s="15"/>
      <c r="D29" s="2"/>
      <c r="E29" s="11"/>
    </row>
    <row r="30" spans="1:6" ht="15.75" hidden="1" x14ac:dyDescent="0.25">
      <c r="A30" s="23"/>
      <c r="B30" s="11"/>
      <c r="C30" s="15"/>
      <c r="D30" s="2"/>
      <c r="E30" s="11"/>
    </row>
    <row r="31" spans="1:6" ht="15.75" hidden="1" x14ac:dyDescent="0.25">
      <c r="A31" s="23"/>
      <c r="B31" s="11"/>
      <c r="C31" s="15"/>
      <c r="D31" s="2"/>
      <c r="E31" s="11"/>
    </row>
    <row r="32" spans="1:6" ht="15.75" hidden="1" x14ac:dyDescent="0.25">
      <c r="A32" s="23"/>
      <c r="B32" s="11"/>
      <c r="C32" s="15"/>
      <c r="D32" s="2"/>
      <c r="E32" s="11"/>
    </row>
    <row r="33" spans="1:5" ht="15.75" hidden="1" x14ac:dyDescent="0.25">
      <c r="A33" s="23"/>
      <c r="B33" s="11"/>
      <c r="C33" s="15"/>
      <c r="D33" s="2"/>
      <c r="E33" s="11"/>
    </row>
    <row r="34" spans="1:5" ht="15.75" hidden="1" x14ac:dyDescent="0.25">
      <c r="A34" s="2"/>
      <c r="B34" s="11"/>
      <c r="D34" s="2"/>
      <c r="E34" s="13"/>
    </row>
  </sheetData>
  <mergeCells count="1">
    <mergeCell ref="F16:J16"/>
  </mergeCells>
  <hyperlinks>
    <hyperlink ref="N1" location="Introduccion!A1" display="Introducción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workbookViewId="0">
      <selection activeCell="E17" sqref="E17"/>
    </sheetView>
  </sheetViews>
  <sheetFormatPr baseColWidth="10" defaultColWidth="0" defaultRowHeight="15" customHeight="1" zeroHeight="1" x14ac:dyDescent="0.25"/>
  <cols>
    <col min="1" max="1" width="27.42578125" customWidth="1"/>
    <col min="2" max="13" width="11.42578125" customWidth="1"/>
    <col min="14" max="14" width="17" bestFit="1" customWidth="1"/>
    <col min="15" max="15" width="11.42578125" customWidth="1"/>
    <col min="16" max="16384" width="11.42578125" hidden="1"/>
  </cols>
  <sheetData>
    <row r="1" spans="1:15" ht="21" x14ac:dyDescent="0.35">
      <c r="A1" s="3" t="s">
        <v>32</v>
      </c>
      <c r="B1" s="4" t="s">
        <v>10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1" t="s">
        <v>33</v>
      </c>
      <c r="O1" s="6"/>
    </row>
    <row r="2" spans="1:15" ht="15.75" x14ac:dyDescent="0.25">
      <c r="A2" s="7" t="s">
        <v>34</v>
      </c>
      <c r="B2" s="5" t="s">
        <v>11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</row>
    <row r="3" spans="1:15" ht="15.75" x14ac:dyDescent="0.25">
      <c r="A3" s="7" t="s">
        <v>35</v>
      </c>
      <c r="B3" s="5" t="s">
        <v>36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</row>
    <row r="4" spans="1:15" ht="15.75" x14ac:dyDescent="0.25">
      <c r="A4" s="7" t="s">
        <v>37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</row>
    <row r="5" spans="1:15" ht="15.75" x14ac:dyDescent="0.25">
      <c r="A5" s="5" t="s">
        <v>38</v>
      </c>
      <c r="B5" s="5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</row>
    <row r="6" spans="1:15" ht="15.75" x14ac:dyDescent="0.25">
      <c r="A6" s="5" t="s">
        <v>40</v>
      </c>
      <c r="B6" s="5" t="s">
        <v>41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6"/>
    </row>
    <row r="7" spans="1:15" ht="15.75" x14ac:dyDescent="0.25">
      <c r="A7" s="5" t="s">
        <v>42</v>
      </c>
      <c r="B7" s="5" t="s">
        <v>43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</row>
    <row r="8" spans="1:15" ht="15.75" x14ac:dyDescent="0.25">
      <c r="A8" s="5" t="s">
        <v>44</v>
      </c>
      <c r="B8" s="5" t="s">
        <v>45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  <c r="O8" s="6"/>
    </row>
    <row r="9" spans="1:15" ht="15.75" x14ac:dyDescent="0.25">
      <c r="A9" s="5" t="s">
        <v>46</v>
      </c>
      <c r="B9" s="5" t="s">
        <v>47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  <c r="O9" s="6"/>
    </row>
    <row r="10" spans="1:1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  <c r="O10" s="6"/>
    </row>
    <row r="11" spans="1:15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5" ht="15.75" x14ac:dyDescent="0.25">
      <c r="A12" s="2"/>
      <c r="B12" s="2"/>
      <c r="C12" s="2"/>
      <c r="E12" s="2"/>
      <c r="F12" s="2"/>
      <c r="G12" s="2"/>
      <c r="H12" s="2"/>
      <c r="I12" s="2"/>
      <c r="J12" s="2"/>
      <c r="K12" s="2"/>
      <c r="L12" s="2"/>
      <c r="M12" s="2"/>
    </row>
    <row r="13" spans="1:15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5" ht="15.75" x14ac:dyDescent="0.25">
      <c r="A14" s="8" t="s">
        <v>48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5" ht="15.75" x14ac:dyDescent="0.25">
      <c r="A15" s="9" t="s">
        <v>49</v>
      </c>
      <c r="B15" s="2" t="s">
        <v>50</v>
      </c>
      <c r="D15" s="2" t="s">
        <v>51</v>
      </c>
      <c r="E15" s="10">
        <v>1.2E-2</v>
      </c>
      <c r="G15" s="2"/>
      <c r="H15" s="2"/>
      <c r="I15" s="2"/>
      <c r="J15" s="2"/>
      <c r="K15" s="2"/>
      <c r="L15" s="2"/>
      <c r="M15" s="2"/>
    </row>
    <row r="16" spans="1:15" ht="16.5" thickBot="1" x14ac:dyDescent="0.3">
      <c r="A16" s="2">
        <v>1</v>
      </c>
      <c r="B16" s="11">
        <v>500</v>
      </c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29.25" thickBot="1" x14ac:dyDescent="0.5">
      <c r="A17" s="2">
        <v>2</v>
      </c>
      <c r="B17" s="11">
        <v>500</v>
      </c>
      <c r="D17" s="2" t="s">
        <v>10</v>
      </c>
      <c r="E17" s="12">
        <f>PV(E15,7,500,0,0)</f>
        <v>-3337.8712375648456</v>
      </c>
      <c r="F17" s="92" t="s">
        <v>231</v>
      </c>
      <c r="G17" s="93"/>
      <c r="H17" s="93"/>
      <c r="I17" s="94"/>
      <c r="J17" s="2"/>
      <c r="K17" s="2"/>
      <c r="L17" s="2"/>
      <c r="M17" s="2"/>
    </row>
    <row r="18" spans="1:13" ht="15.75" x14ac:dyDescent="0.25">
      <c r="A18" s="2">
        <v>3</v>
      </c>
      <c r="B18" s="11">
        <v>500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15.75" x14ac:dyDescent="0.25">
      <c r="A19" s="2">
        <v>4</v>
      </c>
      <c r="B19" s="11">
        <v>500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15.75" x14ac:dyDescent="0.25">
      <c r="A20" s="2">
        <v>5</v>
      </c>
      <c r="B20" s="11">
        <v>500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15.75" x14ac:dyDescent="0.25">
      <c r="A21" s="2">
        <v>6</v>
      </c>
      <c r="B21" s="11">
        <v>500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5.75" x14ac:dyDescent="0.25">
      <c r="A22" s="2">
        <v>7</v>
      </c>
      <c r="B22" s="11">
        <v>500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.75" x14ac:dyDescent="0.25">
      <c r="A24" s="8" t="s">
        <v>52</v>
      </c>
      <c r="B24" s="2"/>
      <c r="C24" s="2"/>
      <c r="D24" s="2"/>
    </row>
    <row r="25" spans="1:13" ht="15.75" x14ac:dyDescent="0.25">
      <c r="A25" s="9" t="s">
        <v>49</v>
      </c>
      <c r="B25" s="2" t="s">
        <v>50</v>
      </c>
      <c r="C25" s="2" t="s">
        <v>51</v>
      </c>
      <c r="D25" s="10">
        <v>1.2E-2</v>
      </c>
    </row>
    <row r="26" spans="1:13" ht="15.75" x14ac:dyDescent="0.25">
      <c r="A26" s="2">
        <v>1</v>
      </c>
      <c r="B26" s="11">
        <v>500</v>
      </c>
      <c r="C26" s="2"/>
      <c r="D26" s="11">
        <f t="shared" ref="D26:D32" si="0">B26/(1+$D$25)^A26</f>
        <v>494.07114624505931</v>
      </c>
    </row>
    <row r="27" spans="1:13" ht="15.75" x14ac:dyDescent="0.25">
      <c r="A27" s="2">
        <v>2</v>
      </c>
      <c r="B27" s="11">
        <v>500</v>
      </c>
      <c r="C27" s="2"/>
      <c r="D27" s="11">
        <f t="shared" si="0"/>
        <v>488.21259510381356</v>
      </c>
    </row>
    <row r="28" spans="1:13" ht="15.75" x14ac:dyDescent="0.25">
      <c r="A28" s="2">
        <v>3</v>
      </c>
      <c r="B28" s="11">
        <v>500</v>
      </c>
      <c r="C28" s="2"/>
      <c r="D28" s="11">
        <f t="shared" si="0"/>
        <v>482.42351294843235</v>
      </c>
    </row>
    <row r="29" spans="1:13" ht="15.75" x14ac:dyDescent="0.25">
      <c r="A29" s="2">
        <v>4</v>
      </c>
      <c r="B29" s="11">
        <v>500</v>
      </c>
      <c r="C29" s="2"/>
      <c r="D29" s="11">
        <f t="shared" si="0"/>
        <v>476.70307603600037</v>
      </c>
    </row>
    <row r="30" spans="1:13" ht="15.75" x14ac:dyDescent="0.25">
      <c r="A30" s="2">
        <v>5</v>
      </c>
      <c r="B30" s="11">
        <v>500</v>
      </c>
      <c r="C30" s="2"/>
      <c r="D30" s="11">
        <f t="shared" si="0"/>
        <v>471.05047039130471</v>
      </c>
    </row>
    <row r="31" spans="1:13" ht="15.75" x14ac:dyDescent="0.25">
      <c r="A31" s="2">
        <v>6</v>
      </c>
      <c r="B31" s="11">
        <v>500</v>
      </c>
      <c r="C31" s="2"/>
      <c r="D31" s="11">
        <f t="shared" si="0"/>
        <v>465.46489169101261</v>
      </c>
    </row>
    <row r="32" spans="1:13" ht="15.75" x14ac:dyDescent="0.25">
      <c r="A32" s="2">
        <v>7</v>
      </c>
      <c r="B32" s="11">
        <v>500</v>
      </c>
      <c r="C32" s="2"/>
      <c r="D32" s="11">
        <f t="shared" si="0"/>
        <v>459.94554514922186</v>
      </c>
    </row>
    <row r="33" spans="1:4" ht="15.75" x14ac:dyDescent="0.25">
      <c r="A33" s="2"/>
      <c r="B33" s="11"/>
      <c r="C33" s="2"/>
      <c r="D33" s="11">
        <f>SUM(D26:D32)</f>
        <v>3337.8712375648447</v>
      </c>
    </row>
    <row r="34" spans="1:4" x14ac:dyDescent="0.25"/>
  </sheetData>
  <mergeCells count="1">
    <mergeCell ref="F17:I17"/>
  </mergeCells>
  <hyperlinks>
    <hyperlink ref="N1" location="Introduccion!A1" display="Introducción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3"/>
  <sheetViews>
    <sheetView workbookViewId="0">
      <selection activeCell="E17" sqref="E17"/>
    </sheetView>
  </sheetViews>
  <sheetFormatPr baseColWidth="10" defaultColWidth="0" defaultRowHeight="15" x14ac:dyDescent="0.25"/>
  <cols>
    <col min="1" max="1" width="25.85546875" bestFit="1" customWidth="1"/>
    <col min="2" max="13" width="11.42578125" customWidth="1"/>
    <col min="14" max="14" width="17" bestFit="1" customWidth="1"/>
    <col min="15" max="15" width="11.42578125" customWidth="1"/>
    <col min="16" max="16384" width="11.42578125" hidden="1"/>
  </cols>
  <sheetData>
    <row r="1" spans="1:15" ht="21" x14ac:dyDescent="0.35">
      <c r="A1" s="3" t="s">
        <v>32</v>
      </c>
      <c r="B1" s="4" t="s">
        <v>12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1" t="s">
        <v>33</v>
      </c>
      <c r="O1" s="6"/>
    </row>
    <row r="2" spans="1:15" ht="15.75" x14ac:dyDescent="0.25">
      <c r="A2" s="7" t="s">
        <v>34</v>
      </c>
      <c r="B2" s="5" t="s">
        <v>53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</row>
    <row r="3" spans="1:15" ht="15.75" x14ac:dyDescent="0.25">
      <c r="A3" s="7" t="s">
        <v>35</v>
      </c>
      <c r="B3" s="5" t="s">
        <v>54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</row>
    <row r="4" spans="1:15" ht="15.75" x14ac:dyDescent="0.25">
      <c r="A4" s="7" t="s">
        <v>37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</row>
    <row r="5" spans="1:15" ht="15.75" x14ac:dyDescent="0.25">
      <c r="A5" s="5" t="s">
        <v>38</v>
      </c>
      <c r="B5" s="5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</row>
    <row r="6" spans="1:15" ht="15.75" x14ac:dyDescent="0.25">
      <c r="A6" s="5" t="s">
        <v>55</v>
      </c>
      <c r="B6" s="5" t="s">
        <v>56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6"/>
    </row>
    <row r="7" spans="1:15" ht="15.75" x14ac:dyDescent="0.25">
      <c r="A7" s="5"/>
      <c r="B7" s="5" t="s">
        <v>57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</row>
    <row r="8" spans="1:15" ht="15.7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  <c r="O8" s="6"/>
    </row>
    <row r="9" spans="1:1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  <c r="O9" s="6"/>
    </row>
    <row r="10" spans="1:1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  <c r="O10" s="6"/>
    </row>
    <row r="14" spans="1:15" ht="15.75" x14ac:dyDescent="0.25">
      <c r="A14" s="8" t="s">
        <v>48</v>
      </c>
      <c r="B14" s="2"/>
      <c r="C14" s="2"/>
      <c r="D14" s="2"/>
    </row>
    <row r="15" spans="1:15" ht="15.75" x14ac:dyDescent="0.25">
      <c r="A15" s="9" t="s">
        <v>49</v>
      </c>
      <c r="B15" s="2" t="s">
        <v>50</v>
      </c>
      <c r="D15" s="2" t="s">
        <v>51</v>
      </c>
      <c r="E15" s="10">
        <v>1E-3</v>
      </c>
    </row>
    <row r="16" spans="1:15" ht="16.5" thickBot="1" x14ac:dyDescent="0.3">
      <c r="A16" s="2">
        <v>1</v>
      </c>
      <c r="B16" s="11">
        <v>-1000</v>
      </c>
      <c r="D16" s="2"/>
      <c r="E16" s="2"/>
    </row>
    <row r="17" spans="1:9" ht="29.25" thickBot="1" x14ac:dyDescent="0.5">
      <c r="A17" s="2">
        <v>2</v>
      </c>
      <c r="B17" s="11">
        <v>-1000</v>
      </c>
      <c r="D17" s="2" t="s">
        <v>12</v>
      </c>
      <c r="E17" s="13">
        <f>NPV(E15,B16:B22)</f>
        <v>38.053541183140929</v>
      </c>
      <c r="F17" s="92" t="s">
        <v>58</v>
      </c>
      <c r="G17" s="93"/>
      <c r="H17" s="93"/>
      <c r="I17" s="94"/>
    </row>
    <row r="18" spans="1:9" ht="15.75" x14ac:dyDescent="0.25">
      <c r="A18" s="2">
        <v>3</v>
      </c>
      <c r="B18" s="11">
        <v>-1000</v>
      </c>
      <c r="C18" s="2"/>
      <c r="D18" s="2"/>
    </row>
    <row r="19" spans="1:9" ht="15.75" x14ac:dyDescent="0.25">
      <c r="A19" s="2">
        <v>4</v>
      </c>
      <c r="B19" s="11">
        <v>450</v>
      </c>
      <c r="C19" s="2"/>
      <c r="D19" s="79"/>
    </row>
    <row r="20" spans="1:9" ht="15.75" x14ac:dyDescent="0.25">
      <c r="A20" s="2">
        <v>5</v>
      </c>
      <c r="B20" s="11">
        <v>400</v>
      </c>
      <c r="C20" s="2"/>
      <c r="D20" s="2"/>
    </row>
    <row r="21" spans="1:9" ht="15.75" x14ac:dyDescent="0.25">
      <c r="A21" s="2">
        <v>6</v>
      </c>
      <c r="B21" s="11">
        <v>1200</v>
      </c>
      <c r="C21" s="2"/>
      <c r="D21" s="2"/>
    </row>
    <row r="22" spans="1:9" ht="15.75" x14ac:dyDescent="0.25">
      <c r="A22" s="2">
        <v>7</v>
      </c>
      <c r="B22" s="11">
        <v>1000</v>
      </c>
      <c r="C22" s="2"/>
      <c r="D22" s="2"/>
    </row>
    <row r="24" spans="1:9" ht="15.75" x14ac:dyDescent="0.25">
      <c r="A24" s="8" t="s">
        <v>52</v>
      </c>
      <c r="B24" s="2"/>
      <c r="C24" s="2"/>
      <c r="D24" s="2"/>
    </row>
    <row r="25" spans="1:9" ht="15.75" x14ac:dyDescent="0.25">
      <c r="A25" s="9" t="s">
        <v>49</v>
      </c>
      <c r="B25" s="2" t="s">
        <v>50</v>
      </c>
      <c r="C25" s="2" t="s">
        <v>51</v>
      </c>
      <c r="D25" s="10">
        <v>1E-3</v>
      </c>
    </row>
    <row r="26" spans="1:9" ht="15.75" x14ac:dyDescent="0.25">
      <c r="A26" s="2">
        <v>1</v>
      </c>
      <c r="B26" s="11">
        <v>-1000</v>
      </c>
      <c r="C26" s="2"/>
      <c r="D26" s="11">
        <f t="shared" ref="D26:D32" si="0">B26/(1+$D$25)^A26</f>
        <v>-999.00099900099906</v>
      </c>
    </row>
    <row r="27" spans="1:9" ht="15.75" x14ac:dyDescent="0.25">
      <c r="A27" s="2">
        <v>2</v>
      </c>
      <c r="B27" s="11">
        <v>-1000</v>
      </c>
      <c r="C27" s="2"/>
      <c r="D27" s="11">
        <f t="shared" si="0"/>
        <v>-998.00299600499432</v>
      </c>
    </row>
    <row r="28" spans="1:9" ht="15.75" x14ac:dyDescent="0.25">
      <c r="A28" s="2">
        <v>3</v>
      </c>
      <c r="B28" s="11">
        <v>-1000</v>
      </c>
      <c r="C28" s="2"/>
      <c r="D28" s="11">
        <f t="shared" si="0"/>
        <v>-997.00599001497949</v>
      </c>
    </row>
    <row r="29" spans="1:9" ht="15.75" x14ac:dyDescent="0.25">
      <c r="A29" s="2">
        <v>4</v>
      </c>
      <c r="B29" s="11">
        <v>450</v>
      </c>
      <c r="C29" s="2"/>
      <c r="D29" s="11">
        <f t="shared" si="0"/>
        <v>448.20449101572507</v>
      </c>
    </row>
    <row r="30" spans="1:9" ht="15.75" x14ac:dyDescent="0.25">
      <c r="A30" s="2">
        <v>5</v>
      </c>
      <c r="B30" s="11">
        <v>400</v>
      </c>
      <c r="C30" s="2"/>
      <c r="D30" s="11">
        <f t="shared" si="0"/>
        <v>398.00598602794992</v>
      </c>
    </row>
    <row r="31" spans="1:9" ht="15.75" x14ac:dyDescent="0.25">
      <c r="A31" s="2">
        <v>6</v>
      </c>
      <c r="B31" s="11">
        <v>1200</v>
      </c>
      <c r="C31" s="2"/>
      <c r="D31" s="11">
        <f t="shared" si="0"/>
        <v>1192.8251329508992</v>
      </c>
    </row>
    <row r="32" spans="1:9" ht="15.75" x14ac:dyDescent="0.25">
      <c r="A32" s="2">
        <v>7</v>
      </c>
      <c r="B32" s="11">
        <v>1000</v>
      </c>
      <c r="C32" s="2"/>
      <c r="D32" s="11">
        <f t="shared" si="0"/>
        <v>993.02791620953997</v>
      </c>
    </row>
    <row r="33" spans="1:4" ht="15.75" x14ac:dyDescent="0.25">
      <c r="A33" s="2"/>
      <c r="B33" s="11"/>
      <c r="C33" s="2"/>
      <c r="D33" s="11">
        <f>SUM(D26:D32)</f>
        <v>38.053541183141419</v>
      </c>
    </row>
  </sheetData>
  <mergeCells count="1">
    <mergeCell ref="F17:I17"/>
  </mergeCells>
  <hyperlinks>
    <hyperlink ref="N1" location="Introduccion!A1" display="Introducción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3"/>
  <sheetViews>
    <sheetView workbookViewId="0">
      <selection activeCell="E17" sqref="E17"/>
    </sheetView>
  </sheetViews>
  <sheetFormatPr baseColWidth="10" defaultColWidth="0" defaultRowHeight="15" x14ac:dyDescent="0.25"/>
  <cols>
    <col min="1" max="1" width="25.85546875" bestFit="1" customWidth="1"/>
    <col min="2" max="3" width="11.42578125" customWidth="1"/>
    <col min="4" max="4" width="13.85546875" customWidth="1"/>
    <col min="5" max="13" width="11.42578125" customWidth="1"/>
    <col min="14" max="14" width="17" bestFit="1" customWidth="1"/>
    <col min="15" max="15" width="11.42578125" customWidth="1"/>
    <col min="16" max="16384" width="11.42578125" hidden="1"/>
  </cols>
  <sheetData>
    <row r="1" spans="1:15" ht="21" x14ac:dyDescent="0.35">
      <c r="A1" s="3" t="s">
        <v>32</v>
      </c>
      <c r="B1" s="4" t="s">
        <v>14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1" t="s">
        <v>33</v>
      </c>
      <c r="O1" s="6"/>
    </row>
    <row r="2" spans="1:15" ht="15.75" x14ac:dyDescent="0.25">
      <c r="A2" s="7" t="s">
        <v>34</v>
      </c>
      <c r="B2" s="5" t="s">
        <v>59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</row>
    <row r="3" spans="1:15" ht="15.75" x14ac:dyDescent="0.25">
      <c r="A3" s="7" t="s">
        <v>35</v>
      </c>
      <c r="B3" s="5" t="s">
        <v>60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</row>
    <row r="4" spans="1:15" ht="15.75" x14ac:dyDescent="0.25">
      <c r="A4" s="7" t="s">
        <v>37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</row>
    <row r="5" spans="1:15" ht="15.75" x14ac:dyDescent="0.25">
      <c r="A5" s="5" t="s">
        <v>38</v>
      </c>
      <c r="B5" s="5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</row>
    <row r="6" spans="1:15" ht="15.75" x14ac:dyDescent="0.25">
      <c r="A6" s="5" t="s">
        <v>55</v>
      </c>
      <c r="B6" s="5" t="s">
        <v>56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6"/>
    </row>
    <row r="7" spans="1:15" ht="15.75" x14ac:dyDescent="0.25">
      <c r="A7" s="5" t="s">
        <v>61</v>
      </c>
      <c r="B7" s="5" t="s">
        <v>62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</row>
    <row r="8" spans="1:15" ht="15.7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  <c r="O8" s="6"/>
    </row>
    <row r="9" spans="1:1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  <c r="O9" s="6"/>
    </row>
    <row r="10" spans="1:1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  <c r="O10" s="6"/>
    </row>
    <row r="14" spans="1:15" ht="15.75" x14ac:dyDescent="0.25">
      <c r="A14" s="8" t="s">
        <v>48</v>
      </c>
      <c r="B14" s="2"/>
      <c r="C14" s="2"/>
      <c r="D14" s="2"/>
    </row>
    <row r="15" spans="1:15" ht="15.75" x14ac:dyDescent="0.25">
      <c r="A15" s="9" t="s">
        <v>63</v>
      </c>
      <c r="B15" s="2" t="s">
        <v>50</v>
      </c>
      <c r="D15" s="2" t="s">
        <v>51</v>
      </c>
      <c r="E15" s="10">
        <v>0.08</v>
      </c>
    </row>
    <row r="16" spans="1:15" ht="16.5" thickBot="1" x14ac:dyDescent="0.3">
      <c r="A16" s="14">
        <v>41041</v>
      </c>
      <c r="B16" s="11">
        <v>-1000</v>
      </c>
      <c r="D16" s="2"/>
      <c r="E16" s="2"/>
    </row>
    <row r="17" spans="1:10" ht="29.25" thickBot="1" x14ac:dyDescent="0.5">
      <c r="A17" s="14">
        <v>41072</v>
      </c>
      <c r="B17" s="11">
        <v>-1000</v>
      </c>
      <c r="D17" s="2" t="s">
        <v>64</v>
      </c>
      <c r="E17" s="13">
        <f>XNPV(E15,B16:B22,A16:A22)</f>
        <v>-110.01243190326852</v>
      </c>
      <c r="F17" s="89" t="s">
        <v>65</v>
      </c>
      <c r="G17" s="90"/>
      <c r="H17" s="90"/>
      <c r="I17" s="90"/>
      <c r="J17" s="91"/>
    </row>
    <row r="18" spans="1:10" ht="15.75" x14ac:dyDescent="0.25">
      <c r="A18" s="14">
        <v>41102</v>
      </c>
      <c r="B18" s="11">
        <v>-1000</v>
      </c>
      <c r="C18" s="2"/>
      <c r="D18" s="2"/>
    </row>
    <row r="19" spans="1:10" ht="15.75" x14ac:dyDescent="0.25">
      <c r="A19" s="14">
        <v>41182</v>
      </c>
      <c r="B19" s="11">
        <v>450</v>
      </c>
      <c r="C19" s="2"/>
      <c r="D19" s="2"/>
    </row>
    <row r="20" spans="1:10" ht="15.75" x14ac:dyDescent="0.25">
      <c r="A20" s="14">
        <v>41255</v>
      </c>
      <c r="B20" s="11">
        <v>400</v>
      </c>
      <c r="C20" s="2"/>
      <c r="D20" s="2"/>
    </row>
    <row r="21" spans="1:10" ht="15.75" x14ac:dyDescent="0.25">
      <c r="A21" s="14">
        <v>41338</v>
      </c>
      <c r="B21" s="11">
        <v>1200</v>
      </c>
      <c r="C21" s="2"/>
      <c r="D21" s="2"/>
    </row>
    <row r="22" spans="1:10" ht="15.75" x14ac:dyDescent="0.25">
      <c r="A22" s="14">
        <v>41414</v>
      </c>
      <c r="B22" s="11">
        <v>1000</v>
      </c>
      <c r="C22" s="2"/>
      <c r="D22" s="2"/>
    </row>
    <row r="24" spans="1:10" ht="15.75" x14ac:dyDescent="0.25">
      <c r="A24" s="8" t="s">
        <v>52</v>
      </c>
      <c r="B24" s="2"/>
      <c r="C24" s="2"/>
      <c r="D24" s="2"/>
    </row>
    <row r="25" spans="1:10" ht="15.75" x14ac:dyDescent="0.25">
      <c r="A25" s="9" t="s">
        <v>49</v>
      </c>
      <c r="B25" s="2" t="s">
        <v>50</v>
      </c>
      <c r="C25" t="s">
        <v>66</v>
      </c>
      <c r="D25" s="2" t="s">
        <v>51</v>
      </c>
      <c r="E25" s="10">
        <v>0.08</v>
      </c>
    </row>
    <row r="26" spans="1:10" ht="15.75" x14ac:dyDescent="0.25">
      <c r="A26" s="14">
        <v>41041</v>
      </c>
      <c r="B26" s="11">
        <v>-1000</v>
      </c>
      <c r="C26" s="15">
        <f t="shared" ref="C26:C31" si="0">+A26-$A$26</f>
        <v>0</v>
      </c>
      <c r="D26" s="2"/>
      <c r="E26" s="11">
        <f t="shared" ref="E26:E32" si="1">B26/(1+$E$25)^(C26/365)</f>
        <v>-1000</v>
      </c>
    </row>
    <row r="27" spans="1:10" ht="15.75" x14ac:dyDescent="0.25">
      <c r="A27" s="14">
        <v>41072</v>
      </c>
      <c r="B27" s="11">
        <v>-1000</v>
      </c>
      <c r="C27" s="15">
        <f t="shared" si="0"/>
        <v>31</v>
      </c>
      <c r="D27" s="2"/>
      <c r="E27" s="11">
        <f t="shared" si="1"/>
        <v>-993.48489871396737</v>
      </c>
    </row>
    <row r="28" spans="1:10" ht="15.75" x14ac:dyDescent="0.25">
      <c r="A28" s="14">
        <v>41102</v>
      </c>
      <c r="B28" s="11">
        <v>-1000</v>
      </c>
      <c r="C28" s="15">
        <f t="shared" si="0"/>
        <v>61</v>
      </c>
      <c r="D28" s="2"/>
      <c r="E28" s="11">
        <f t="shared" si="1"/>
        <v>-987.22037958584031</v>
      </c>
    </row>
    <row r="29" spans="1:10" ht="15.75" x14ac:dyDescent="0.25">
      <c r="A29" s="14">
        <v>41182</v>
      </c>
      <c r="B29" s="11">
        <v>450</v>
      </c>
      <c r="C29" s="15">
        <f t="shared" si="0"/>
        <v>141</v>
      </c>
      <c r="D29" s="2"/>
      <c r="E29" s="11">
        <f t="shared" si="1"/>
        <v>436.81834717196739</v>
      </c>
    </row>
    <row r="30" spans="1:10" ht="15.75" x14ac:dyDescent="0.25">
      <c r="A30" s="14">
        <v>41255</v>
      </c>
      <c r="B30" s="11">
        <v>400</v>
      </c>
      <c r="C30" s="15">
        <f t="shared" si="0"/>
        <v>214</v>
      </c>
      <c r="D30" s="2"/>
      <c r="E30" s="11">
        <f t="shared" si="1"/>
        <v>382.35220378516868</v>
      </c>
    </row>
    <row r="31" spans="1:10" ht="15.75" x14ac:dyDescent="0.25">
      <c r="A31" s="14">
        <v>41338</v>
      </c>
      <c r="B31" s="11">
        <v>1200</v>
      </c>
      <c r="C31" s="15">
        <f t="shared" si="0"/>
        <v>297</v>
      </c>
      <c r="D31" s="2"/>
      <c r="E31" s="11">
        <f t="shared" si="1"/>
        <v>1127.1569208682879</v>
      </c>
    </row>
    <row r="32" spans="1:10" ht="15.75" x14ac:dyDescent="0.25">
      <c r="A32" s="14">
        <v>41414</v>
      </c>
      <c r="B32" s="11">
        <v>1000</v>
      </c>
      <c r="C32" s="15">
        <f>+A32-$A$26</f>
        <v>373</v>
      </c>
      <c r="D32" s="2"/>
      <c r="E32" s="11">
        <f t="shared" si="1"/>
        <v>924.36537457111547</v>
      </c>
    </row>
    <row r="33" spans="1:5" ht="15.75" x14ac:dyDescent="0.25">
      <c r="A33" s="2"/>
      <c r="B33" s="11"/>
      <c r="D33" s="2"/>
      <c r="E33" s="13">
        <f>SUM(E26:E32)</f>
        <v>-110.01243190326852</v>
      </c>
    </row>
  </sheetData>
  <mergeCells count="1">
    <mergeCell ref="F17:J17"/>
  </mergeCells>
  <hyperlinks>
    <hyperlink ref="N1" location="Introduccion!A1" display="Introducción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8"/>
  <sheetViews>
    <sheetView workbookViewId="0">
      <selection activeCell="D26" sqref="D26"/>
    </sheetView>
  </sheetViews>
  <sheetFormatPr baseColWidth="10" defaultColWidth="0" defaultRowHeight="15" x14ac:dyDescent="0.25"/>
  <cols>
    <col min="1" max="1" width="25.85546875" bestFit="1" customWidth="1"/>
    <col min="2" max="3" width="11.42578125" customWidth="1"/>
    <col min="4" max="4" width="13.85546875" customWidth="1"/>
    <col min="5" max="13" width="11.42578125" customWidth="1"/>
    <col min="14" max="14" width="17" bestFit="1" customWidth="1"/>
    <col min="15" max="15" width="11.42578125" customWidth="1"/>
    <col min="16" max="16384" width="11.42578125" hidden="1"/>
  </cols>
  <sheetData>
    <row r="1" spans="1:15" ht="21" x14ac:dyDescent="0.35">
      <c r="A1" s="3" t="s">
        <v>32</v>
      </c>
      <c r="B1" s="4" t="s">
        <v>16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1" t="s">
        <v>33</v>
      </c>
      <c r="O1" s="6"/>
    </row>
    <row r="2" spans="1:15" ht="15.75" x14ac:dyDescent="0.25">
      <c r="A2" s="7" t="s">
        <v>34</v>
      </c>
      <c r="B2" s="5" t="s">
        <v>17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</row>
    <row r="3" spans="1:15" ht="15.75" x14ac:dyDescent="0.25">
      <c r="A3" s="7" t="s">
        <v>35</v>
      </c>
      <c r="B3" s="5" t="s">
        <v>67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</row>
    <row r="4" spans="1:15" ht="15.75" x14ac:dyDescent="0.25">
      <c r="A4" s="7" t="s">
        <v>37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</row>
    <row r="5" spans="1:15" ht="15.75" x14ac:dyDescent="0.25">
      <c r="A5" s="5" t="s">
        <v>55</v>
      </c>
      <c r="B5" s="5" t="s">
        <v>68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</row>
    <row r="6" spans="1:15" ht="15.75" x14ac:dyDescent="0.25">
      <c r="A6" s="5" t="s">
        <v>69</v>
      </c>
      <c r="B6" s="5" t="s">
        <v>70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6"/>
    </row>
    <row r="7" spans="1:15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</row>
    <row r="8" spans="1:15" ht="15.7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  <c r="O8" s="6"/>
    </row>
    <row r="9" spans="1:1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  <c r="O9" s="6"/>
    </row>
    <row r="10" spans="1:1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  <c r="O10" s="6"/>
    </row>
    <row r="14" spans="1:15" ht="15.75" x14ac:dyDescent="0.25">
      <c r="A14" s="8" t="s">
        <v>48</v>
      </c>
      <c r="B14" s="2"/>
      <c r="C14" s="2"/>
      <c r="D14" s="2"/>
    </row>
    <row r="15" spans="1:15" ht="16.5" thickBot="1" x14ac:dyDescent="0.3">
      <c r="A15" s="9" t="s">
        <v>63</v>
      </c>
      <c r="B15" s="2" t="s">
        <v>50</v>
      </c>
      <c r="D15" s="2"/>
      <c r="E15" s="10"/>
    </row>
    <row r="16" spans="1:15" ht="29.25" thickBot="1" x14ac:dyDescent="0.5">
      <c r="A16" s="14">
        <v>41041</v>
      </c>
      <c r="B16" s="11">
        <v>1000</v>
      </c>
      <c r="D16" s="2" t="s">
        <v>16</v>
      </c>
      <c r="E16" s="16">
        <f>IRR(B16:B22)</f>
        <v>4.2463521657465364E-3</v>
      </c>
      <c r="F16" s="89" t="s">
        <v>71</v>
      </c>
      <c r="G16" s="90"/>
      <c r="H16" s="90"/>
      <c r="I16" s="90"/>
      <c r="J16" s="91"/>
    </row>
    <row r="17" spans="1:6" ht="15.75" x14ac:dyDescent="0.25">
      <c r="A17" s="14">
        <v>41072</v>
      </c>
      <c r="B17" s="11">
        <v>1000</v>
      </c>
      <c r="D17" s="2"/>
      <c r="E17" s="13"/>
      <c r="F17" s="12"/>
    </row>
    <row r="18" spans="1:6" ht="15.75" x14ac:dyDescent="0.25">
      <c r="A18" s="14">
        <v>41102</v>
      </c>
      <c r="B18" s="11">
        <v>1000</v>
      </c>
      <c r="C18" s="2"/>
      <c r="D18" s="2"/>
    </row>
    <row r="19" spans="1:6" ht="15.75" x14ac:dyDescent="0.25">
      <c r="A19" s="14">
        <v>41133</v>
      </c>
      <c r="B19" s="11">
        <v>-450</v>
      </c>
      <c r="C19" s="2"/>
      <c r="D19" s="78"/>
    </row>
    <row r="20" spans="1:6" ht="15.75" x14ac:dyDescent="0.25">
      <c r="A20" s="14">
        <v>41164</v>
      </c>
      <c r="B20" s="11">
        <v>-400</v>
      </c>
      <c r="C20" s="2"/>
      <c r="D20" s="2"/>
    </row>
    <row r="21" spans="1:6" ht="15.75" x14ac:dyDescent="0.25">
      <c r="A21" s="14">
        <v>41194</v>
      </c>
      <c r="B21" s="11">
        <v>-1200</v>
      </c>
      <c r="C21" s="2"/>
      <c r="D21" s="2"/>
    </row>
    <row r="22" spans="1:6" ht="15.75" x14ac:dyDescent="0.25">
      <c r="A22" s="14">
        <v>41225</v>
      </c>
      <c r="B22" s="11">
        <v>-1000</v>
      </c>
      <c r="C22" s="2"/>
      <c r="D22" s="2"/>
      <c r="E22" s="17"/>
    </row>
    <row r="24" spans="1:6" ht="16.5" thickBot="1" x14ac:dyDescent="0.3">
      <c r="A24" s="8" t="s">
        <v>72</v>
      </c>
      <c r="B24" s="2"/>
      <c r="C24" s="2"/>
      <c r="D24" s="2"/>
    </row>
    <row r="25" spans="1:6" ht="16.5" thickBot="1" x14ac:dyDescent="0.3">
      <c r="A25" s="9" t="s">
        <v>49</v>
      </c>
      <c r="B25" s="2" t="s">
        <v>50</v>
      </c>
      <c r="C25" s="2" t="s">
        <v>51</v>
      </c>
      <c r="D25" s="18"/>
      <c r="E25" s="10"/>
    </row>
    <row r="26" spans="1:6" ht="15.75" x14ac:dyDescent="0.25">
      <c r="A26" s="2">
        <v>1</v>
      </c>
      <c r="B26" s="11">
        <v>-1000</v>
      </c>
      <c r="C26" s="2"/>
      <c r="D26" s="11">
        <f t="shared" ref="D26:D32" si="0">B26/(1+$D$25)^A26</f>
        <v>-1000</v>
      </c>
      <c r="E26" s="11"/>
    </row>
    <row r="27" spans="1:6" ht="15.75" x14ac:dyDescent="0.25">
      <c r="A27" s="2">
        <v>2</v>
      </c>
      <c r="B27" s="11">
        <v>-1000</v>
      </c>
      <c r="C27" s="2"/>
      <c r="D27" s="11">
        <f t="shared" si="0"/>
        <v>-1000</v>
      </c>
      <c r="E27" s="11"/>
    </row>
    <row r="28" spans="1:6" ht="15.75" x14ac:dyDescent="0.25">
      <c r="A28" s="2">
        <v>3</v>
      </c>
      <c r="B28" s="11">
        <v>-1000</v>
      </c>
      <c r="C28" s="2"/>
      <c r="D28" s="11">
        <f t="shared" si="0"/>
        <v>-1000</v>
      </c>
      <c r="E28" s="11"/>
    </row>
    <row r="29" spans="1:6" ht="15.75" x14ac:dyDescent="0.25">
      <c r="A29" s="2">
        <v>4</v>
      </c>
      <c r="B29" s="11">
        <v>450</v>
      </c>
      <c r="C29" s="2"/>
      <c r="D29" s="11">
        <f t="shared" si="0"/>
        <v>450</v>
      </c>
      <c r="E29" s="11"/>
    </row>
    <row r="30" spans="1:6" ht="15.75" x14ac:dyDescent="0.25">
      <c r="A30" s="2">
        <v>5</v>
      </c>
      <c r="B30" s="11">
        <v>400</v>
      </c>
      <c r="C30" s="2"/>
      <c r="D30" s="11">
        <f t="shared" si="0"/>
        <v>400</v>
      </c>
      <c r="E30" s="11"/>
    </row>
    <row r="31" spans="1:6" ht="15.75" x14ac:dyDescent="0.25">
      <c r="A31" s="2">
        <v>6</v>
      </c>
      <c r="B31" s="11">
        <v>1200</v>
      </c>
      <c r="C31" s="2"/>
      <c r="D31" s="11">
        <f t="shared" si="0"/>
        <v>1200</v>
      </c>
      <c r="E31" s="11"/>
    </row>
    <row r="32" spans="1:6" ht="15.75" x14ac:dyDescent="0.25">
      <c r="A32" s="2">
        <v>7</v>
      </c>
      <c r="B32" s="11">
        <v>1000</v>
      </c>
      <c r="C32" s="2"/>
      <c r="D32" s="11">
        <f t="shared" si="0"/>
        <v>1000</v>
      </c>
      <c r="E32" s="11"/>
    </row>
    <row r="33" spans="1:5" ht="15.75" x14ac:dyDescent="0.25">
      <c r="A33" s="2"/>
      <c r="B33" s="11"/>
      <c r="C33" s="2"/>
      <c r="D33" s="11">
        <f>SUM(D26:D32)</f>
        <v>50</v>
      </c>
      <c r="E33" s="13"/>
    </row>
    <row r="36" spans="1:5" x14ac:dyDescent="0.25">
      <c r="A36" t="s">
        <v>73</v>
      </c>
    </row>
    <row r="37" spans="1:5" x14ac:dyDescent="0.25">
      <c r="A37" t="s">
        <v>74</v>
      </c>
    </row>
    <row r="38" spans="1:5" x14ac:dyDescent="0.25">
      <c r="A38" t="s">
        <v>75</v>
      </c>
    </row>
  </sheetData>
  <mergeCells count="1">
    <mergeCell ref="F16:J16"/>
  </mergeCells>
  <hyperlinks>
    <hyperlink ref="N1" location="Introduccion!A1" display="Introducción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Introduccion</vt:lpstr>
      <vt:lpstr>Buscar_Objetivo</vt:lpstr>
      <vt:lpstr>PAGO</vt:lpstr>
      <vt:lpstr>PAGOPRIN</vt:lpstr>
      <vt:lpstr>PAGOINT</vt:lpstr>
      <vt:lpstr>VA</vt:lpstr>
      <vt:lpstr>VNA</vt:lpstr>
      <vt:lpstr>VNA.NO.PER</vt:lpstr>
      <vt:lpstr>TIR</vt:lpstr>
      <vt:lpstr>TIR.NO.PER</vt:lpstr>
      <vt:lpstr>Ejercicio1</vt:lpstr>
      <vt:lpstr>Ejercicio2</vt:lpstr>
      <vt:lpstr>Ejercicio3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grumi</dc:creator>
  <cp:lastModifiedBy>Guillermo Javier Rumi</cp:lastModifiedBy>
  <cp:lastPrinted>2016-09-24T04:07:51Z</cp:lastPrinted>
  <dcterms:created xsi:type="dcterms:W3CDTF">2016-08-19T15:32:00Z</dcterms:created>
  <dcterms:modified xsi:type="dcterms:W3CDTF">2020-06-04T17:38:04Z</dcterms:modified>
</cp:coreProperties>
</file>